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95" windowWidth="11715" windowHeight="9120" activeTab="1"/>
  </bookViews>
  <sheets>
    <sheet name="元データ" sheetId="1" r:id="rId1"/>
    <sheet name="まとめ" sheetId="2" r:id="rId2"/>
  </sheets>
  <definedNames/>
  <calcPr fullCalcOnLoad="1"/>
</workbook>
</file>

<file path=xl/sharedStrings.xml><?xml version="1.0" encoding="utf-8"?>
<sst xmlns="http://schemas.openxmlformats.org/spreadsheetml/2006/main" count="480" uniqueCount="437">
  <si>
    <t>Where's Spot</t>
  </si>
  <si>
    <t>書名</t>
  </si>
  <si>
    <t>語数</t>
  </si>
  <si>
    <t>累計</t>
  </si>
  <si>
    <t>冊数</t>
  </si>
  <si>
    <t>読んだ日</t>
  </si>
  <si>
    <t>Curious George first dayof school</t>
  </si>
  <si>
    <t>No Roses for HARRY</t>
  </si>
  <si>
    <t>Snow White and the Seven Dwarfs</t>
  </si>
  <si>
    <t>The very hungry caterpillar</t>
  </si>
  <si>
    <t>The Grouchy Ladybug</t>
  </si>
  <si>
    <t>Brown Bear,Brown Bear, What do you see</t>
  </si>
  <si>
    <t>Curious George</t>
  </si>
  <si>
    <t>Frog and Toad are Friends</t>
  </si>
  <si>
    <t>Days with Frog and Toad</t>
  </si>
  <si>
    <t>Market Day</t>
  </si>
  <si>
    <t>Curious George learns the alphabet</t>
  </si>
  <si>
    <t>Little Bear</t>
  </si>
  <si>
    <t>HARRY the Dirty Dog</t>
  </si>
  <si>
    <t>Frog and Toad All year</t>
  </si>
  <si>
    <t>ぐりとぐらのお客様　 A Surprise Visiter」</t>
  </si>
  <si>
    <t>Frog and Toad Together</t>
  </si>
  <si>
    <t>Ｔｈｅ　ｔｈｒｅｅ　ｂｉｌｌｙ　ｇｏａｔｓ　Ｇｒｕｆｆ</t>
  </si>
  <si>
    <t>The Tiny Seed</t>
  </si>
  <si>
    <t>Life Story</t>
  </si>
  <si>
    <t>Spotty</t>
  </si>
  <si>
    <t>YL</t>
  </si>
  <si>
    <t>My First 1000 WordS</t>
  </si>
  <si>
    <t>The Long Road</t>
  </si>
  <si>
    <t>Heidi</t>
  </si>
  <si>
    <t>Make Way for Ducklings</t>
  </si>
  <si>
    <t>Green Planet</t>
  </si>
  <si>
    <t>Guri and Gura's Picnic Adventure</t>
  </si>
  <si>
    <t xml:space="preserve">Robinson Crusoe </t>
  </si>
  <si>
    <t xml:space="preserve">Blueberries for Sal </t>
  </si>
  <si>
    <t xml:space="preserve">Pretrel </t>
  </si>
  <si>
    <r>
      <t>A</t>
    </r>
    <r>
      <rPr>
        <sz val="11"/>
        <rFont val="ＭＳ Ｐゴシック"/>
        <family val="3"/>
      </rPr>
      <t xml:space="preserve"> Tree is Nice</t>
    </r>
  </si>
  <si>
    <t xml:space="preserve">Badger's Parting Gifts </t>
  </si>
  <si>
    <t>Inspector Logan</t>
  </si>
  <si>
    <t>Jumanji</t>
  </si>
  <si>
    <t xml:space="preserve">The Fool of the world and the flying ship </t>
  </si>
  <si>
    <t>Forrest Gump</t>
  </si>
  <si>
    <t>Peter's Chair</t>
  </si>
  <si>
    <t>The Amazing Bone</t>
  </si>
  <si>
    <t xml:space="preserve">David Beckham </t>
  </si>
  <si>
    <t>Robin Hood</t>
  </si>
  <si>
    <t xml:space="preserve">The Adventures of Tom Sawyer </t>
  </si>
  <si>
    <t>Tales　from　Hans　Andersen</t>
  </si>
  <si>
    <t xml:space="preserve">The Elephant Man </t>
  </si>
  <si>
    <t>Vampire Killer</t>
  </si>
  <si>
    <t xml:space="preserve">The Crane's Gift </t>
  </si>
  <si>
    <t>Sally's Phone</t>
  </si>
  <si>
    <t>Michael　Jordan</t>
  </si>
  <si>
    <r>
      <t>E</t>
    </r>
    <r>
      <rPr>
        <sz val="11"/>
        <rFont val="ＭＳ Ｐゴシック"/>
        <family val="3"/>
      </rPr>
      <t>scape</t>
    </r>
  </si>
  <si>
    <r>
      <t>F</t>
    </r>
    <r>
      <rPr>
        <sz val="11"/>
        <rFont val="ＭＳ Ｐゴシック"/>
        <family val="3"/>
      </rPr>
      <t>rog and Toad are Friends</t>
    </r>
  </si>
  <si>
    <t>Eeore's Book</t>
  </si>
  <si>
    <r>
      <t>H</t>
    </r>
    <r>
      <rPr>
        <sz val="11"/>
        <rFont val="ＭＳ Ｐゴシック"/>
        <family val="3"/>
      </rPr>
      <t>eartland</t>
    </r>
  </si>
  <si>
    <t>Who is the most beautiful</t>
  </si>
  <si>
    <t>The Sparrow's Inn</t>
  </si>
  <si>
    <t>Do not open</t>
  </si>
  <si>
    <t>The Bicycle Man</t>
  </si>
  <si>
    <t>A tale of two cities</t>
  </si>
  <si>
    <t xml:space="preserve">Curious George Plays Baseball </t>
  </si>
  <si>
    <t>Curious George Goes to an Ice cream Shop</t>
  </si>
  <si>
    <r>
      <t>Curious George Goes to Costume Pa</t>
    </r>
    <r>
      <rPr>
        <sz val="11"/>
        <rFont val="ＭＳ Ｐゴシック"/>
        <family val="3"/>
      </rPr>
      <t>rty</t>
    </r>
  </si>
  <si>
    <t>What's Claude Doing</t>
  </si>
  <si>
    <t>The Coldest Place on Earth</t>
  </si>
  <si>
    <t>Drive into Danger</t>
  </si>
  <si>
    <t>Mission Apollo</t>
  </si>
  <si>
    <t>Flying Home</t>
  </si>
  <si>
    <t>GANDHI</t>
  </si>
  <si>
    <t>Nicky Upstairs and Down</t>
  </si>
  <si>
    <t>The Lost ship</t>
  </si>
  <si>
    <t>Animals in Danger</t>
  </si>
  <si>
    <t>Curious George goes to Hospital</t>
  </si>
  <si>
    <t>Detective　Dinosaur</t>
  </si>
  <si>
    <t>Curious George visits the Zoo</t>
  </si>
  <si>
    <t>Tales of Amanda Pig</t>
  </si>
  <si>
    <t xml:space="preserve">Diana, Princess of Wales </t>
  </si>
  <si>
    <t>Ｄｅａｔｈ　of　Soldier</t>
  </si>
  <si>
    <t>Mr.putter Tabby Fly the Plane</t>
  </si>
  <si>
    <t xml:space="preserve">Dinosaurs Before Dark (Magic Tree House) </t>
  </si>
  <si>
    <t xml:space="preserve">Mr. Putter &amp; Tabby Stir the Soup </t>
  </si>
  <si>
    <t>River God</t>
  </si>
  <si>
    <t>Mr. Putter &amp; Tabby Toot the Horn</t>
  </si>
  <si>
    <t xml:space="preserve">Mr. Putter &amp; Tabby Walk the Dog </t>
  </si>
  <si>
    <t>The Phantom of the Opera</t>
  </si>
  <si>
    <t>The Ice Age 2 The Meltdown</t>
  </si>
  <si>
    <t xml:space="preserve">The Knight at Dawn </t>
  </si>
  <si>
    <t xml:space="preserve">Extreme Sports </t>
  </si>
  <si>
    <t>Mr.putter Tabby Catch the Cold</t>
  </si>
  <si>
    <t>E.T. The Extra-Terrestrial</t>
  </si>
  <si>
    <t>Curious George Flies a Kite</t>
  </si>
  <si>
    <t>Information Technology</t>
  </si>
  <si>
    <t>Nate the Great</t>
  </si>
  <si>
    <t>Good Earth by Pearl Buck</t>
  </si>
  <si>
    <t xml:space="preserve">Nate the Great and the Crunchy Christmas </t>
  </si>
  <si>
    <t>Start with English Readers (Two Stories)</t>
  </si>
  <si>
    <t>Ice Mummy: The Discovery of a 5,000-Year-Old Man</t>
  </si>
  <si>
    <t>Anita's Big Day</t>
  </si>
  <si>
    <t>Mr. Putter &amp; Tabby Take the Train</t>
  </si>
  <si>
    <t>Jane Eyre</t>
  </si>
  <si>
    <t>Nate the Great Goes Undercover</t>
  </si>
  <si>
    <t>Logan's Choice</t>
  </si>
  <si>
    <t>Nate the Great Lost List</t>
  </si>
  <si>
    <t>Mr.putter Tabby Paint the Porch</t>
  </si>
  <si>
    <t>Amelia Bedelia</t>
  </si>
  <si>
    <t>The Last of the Mohicans</t>
  </si>
  <si>
    <t>UFOs</t>
  </si>
  <si>
    <t>Mr. Putter &amp; Tabby Row the Boat</t>
  </si>
  <si>
    <t>The Earthquake</t>
  </si>
  <si>
    <t>Good　Wives</t>
  </si>
  <si>
    <t>Poppleton and Friends</t>
  </si>
  <si>
    <t>The Prisoner of Zenda</t>
  </si>
  <si>
    <t>Recycling (Oxford Bookworms Factfiles)</t>
  </si>
  <si>
    <t>Poppleton in winter</t>
  </si>
  <si>
    <t>Poppleton everyday</t>
  </si>
  <si>
    <t>The House in the Picture and Abbot Thomas' treasure</t>
  </si>
  <si>
    <t>Dawson's Creek The Beginning of Everything else</t>
  </si>
  <si>
    <t>Nate the Great and the Fishy Prize</t>
  </si>
  <si>
    <t>Flight</t>
  </si>
  <si>
    <t>Nelson Mandela</t>
  </si>
  <si>
    <t>Nate the Great and Me: The Case of the Fleeing Fang</t>
  </si>
  <si>
    <t>Dawson's Creek Long Hot Summer</t>
  </si>
  <si>
    <t>Poppleton Forever</t>
  </si>
  <si>
    <t>Badman:Time thaw</t>
  </si>
  <si>
    <t>A River ran out of Eden</t>
  </si>
  <si>
    <t xml:space="preserve">Poppleton Has Fun </t>
  </si>
  <si>
    <t>Ricky Ricotta's MIGHTY ROBOT</t>
  </si>
  <si>
    <t xml:space="preserve">Ricky Ricotta's MIGHTY ROBOT vs.The Mutant Mosquitoes </t>
  </si>
  <si>
    <t>THE OMEGA FILES</t>
  </si>
  <si>
    <t>Ricky Ricotta's MIGHTY ROBOT vs.Voodoo Vulture's from Venus</t>
  </si>
  <si>
    <t>Black Tulip</t>
  </si>
  <si>
    <t>Nate the Great Snowy Trail</t>
  </si>
  <si>
    <t>The Zack files Great Garnpa's in the Litter Box</t>
  </si>
  <si>
    <t>Billy Budd</t>
  </si>
  <si>
    <t>Sarah, Plain and Tall</t>
  </si>
  <si>
    <t>Project Omega</t>
  </si>
  <si>
    <t>Meet the X-Men (I Can Read. Level 2)</t>
  </si>
  <si>
    <t>X-Men Rogue Finds a Home</t>
  </si>
  <si>
    <t>Road To Nowhere</t>
  </si>
  <si>
    <t>Nate the Great and the Phony Clue</t>
  </si>
  <si>
    <t>Love or　Money?</t>
  </si>
  <si>
    <t>Nate the Great and the Sticky Case</t>
  </si>
  <si>
    <t>Apollo 13</t>
  </si>
  <si>
    <t>The Lottery Winner</t>
  </si>
  <si>
    <t>Help! (Cambridge English Readers: Level 1)</t>
  </si>
  <si>
    <t>Dawson's Creek Shifting into Overdrive</t>
  </si>
  <si>
    <t>Olivia Sharp: The Princess Of The Fillmore Street School</t>
  </si>
  <si>
    <t>The Phantom Airman</t>
  </si>
  <si>
    <t>Olivia Sharp The Sly Spy</t>
  </si>
  <si>
    <t>Sara says No!</t>
  </si>
  <si>
    <t>The Well(Macmillan Readers Starter)</t>
  </si>
  <si>
    <t>The Mill on the Floss</t>
  </si>
  <si>
    <t>Simple Machine</t>
  </si>
  <si>
    <t>The Lost World (Guided Reader S.)</t>
  </si>
  <si>
    <t>Solar System</t>
  </si>
  <si>
    <t>Marcel Goes to Hollywood (PENG)</t>
  </si>
  <si>
    <t>Nate the Great on the Owl Express</t>
  </si>
  <si>
    <t>Gift of the Magi</t>
  </si>
  <si>
    <t>The Princess Diaries 2</t>
  </si>
  <si>
    <t>Nate the Great and the Monster Mess</t>
  </si>
  <si>
    <t>Mummies in the Morning (Magic Tree House)</t>
  </si>
  <si>
    <t>The Storm</t>
  </si>
  <si>
    <t>Oliver Twist</t>
  </si>
  <si>
    <t>Enegy from the Sun</t>
  </si>
  <si>
    <t>Read it Yourself [Rapnzel]</t>
  </si>
  <si>
    <t>Courier(Bayer Crop Science</t>
  </si>
  <si>
    <t>Magic Tree House #4 Pirates Past Noon</t>
  </si>
  <si>
    <t>The Magic Button</t>
  </si>
  <si>
    <t>Robin Hood　(Oxford Reading Tree)</t>
  </si>
  <si>
    <t>Missing Coins</t>
  </si>
  <si>
    <t>Frankenstein</t>
  </si>
  <si>
    <t>Night of the Ninjas (Magic Tree House)</t>
  </si>
  <si>
    <t>Fly Away Home (Penguin Readers: Level 2)</t>
  </si>
  <si>
    <t>Afternoon on the Amazon (Magic Tree House)</t>
  </si>
  <si>
    <t>Gold Finger</t>
  </si>
  <si>
    <t>Magic Tree House #7 Sunset of the Sabertooth</t>
  </si>
  <si>
    <t>Nate the Great and the Mushy Valentine</t>
  </si>
  <si>
    <t>Midnight on the Moon (Magic Tree House)</t>
  </si>
  <si>
    <t>Dr No</t>
  </si>
  <si>
    <t>Dolphins at Daybreak (Stepping Stone Book)</t>
  </si>
  <si>
    <t>Nate the Great and the Stolen</t>
  </si>
  <si>
    <t>The Woman of Iron</t>
  </si>
  <si>
    <t>Ricky Ricotta's Mighty Robot Vs. the Mecha-Monkeys from Mars</t>
  </si>
  <si>
    <t>Aladdin</t>
  </si>
  <si>
    <t>Ghost Town at Sundown (Magic Tree House)</t>
  </si>
  <si>
    <t>月別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</si>
  <si>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</si>
  <si>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</si>
  <si>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</si>
  <si>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</si>
  <si>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</si>
  <si>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</si>
  <si>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</si>
  <si>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</si>
  <si>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</si>
  <si>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</si>
  <si>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</si>
  <si>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月計</t>
  </si>
  <si>
    <t>レベル別</t>
  </si>
  <si>
    <t>冊</t>
  </si>
  <si>
    <t>５以上</t>
  </si>
  <si>
    <t>合計</t>
  </si>
  <si>
    <t>検証</t>
  </si>
  <si>
    <t>18年計</t>
  </si>
  <si>
    <t>Dawson's Creek Major Meltdown</t>
  </si>
  <si>
    <t>Great Expectations</t>
  </si>
  <si>
    <t>Perfect Storm</t>
  </si>
  <si>
    <t>Nate the Great and the Halloween Hunt</t>
  </si>
  <si>
    <t>Babe</t>
  </si>
  <si>
    <t>Bristol Murder</t>
  </si>
  <si>
    <t>Great San Francisco Detective</t>
  </si>
  <si>
    <t>pizza day</t>
  </si>
  <si>
    <t>Toilet through time</t>
  </si>
  <si>
    <t xml:space="preserve">Lions at Lunchtime (Magic Tree House) </t>
  </si>
  <si>
    <t>Refrex</t>
  </si>
  <si>
    <t>Emil and the Detectives</t>
  </si>
  <si>
    <t>Aunt Eater's Mystery Halloween</t>
  </si>
  <si>
    <t>Dracura</t>
  </si>
  <si>
    <t>Nate the Great and the Big Sniff</t>
  </si>
  <si>
    <t>Uncle Elephant</t>
  </si>
  <si>
    <t>The Giraffe and Pelly and me</t>
  </si>
  <si>
    <t>平成十八年</t>
  </si>
  <si>
    <t>１月</t>
  </si>
  <si>
    <t>19年計</t>
  </si>
  <si>
    <t>Used in Evidence</t>
  </si>
  <si>
    <t>Martin Luther King</t>
  </si>
  <si>
    <t>Nate the Great and the Boring Beach Bag</t>
  </si>
  <si>
    <t xml:space="preserve">Grandmas Trick-or-Treat </t>
  </si>
  <si>
    <t xml:space="preserve">The Great Ponds </t>
  </si>
  <si>
    <t xml:space="preserve">Nate the Great Goes Down in the Dumps </t>
  </si>
  <si>
    <t>Amistad</t>
  </si>
  <si>
    <t>Magic Tree House #12 Polar Bears Past Bedtime</t>
  </si>
  <si>
    <t>Fantastic Mr. Fox</t>
  </si>
  <si>
    <t>Magic tree house #13 Vacation under the Volcano</t>
  </si>
  <si>
    <t>The Silver Sword</t>
  </si>
  <si>
    <t>The Bad Dad List</t>
  </si>
  <si>
    <t>Magic Tree House #14  Days of the Dragon King</t>
  </si>
  <si>
    <t>平成十九年</t>
  </si>
  <si>
    <t>Z for Zachariah</t>
  </si>
  <si>
    <t>Who was Albert Einstein</t>
  </si>
  <si>
    <t>When rain clouds gather</t>
  </si>
  <si>
    <t>Viking Ships At Sunrise (Magic Tree House 15)</t>
  </si>
  <si>
    <t>Flat Stanley</t>
  </si>
  <si>
    <t>Hour of the Olympics (Magic Tree House #16)</t>
  </si>
  <si>
    <t>Weep not,Child（途中撤退）</t>
  </si>
  <si>
    <t>Who was Charles Darwin</t>
  </si>
  <si>
    <t>Magic Tree House #17 Tonight on the Titanic</t>
  </si>
  <si>
    <t>Thunderbirds Forever! </t>
  </si>
  <si>
    <t>Buffalo Before Breakfast (Magic Tree House 18)</t>
  </si>
  <si>
    <t>Marvin Redpost: Kidnapped at Birth?</t>
  </si>
  <si>
    <t>Tigers at Twilight (Magic Tree House, No. 19)</t>
  </si>
  <si>
    <t xml:space="preserve">The Enormous Crocodile </t>
  </si>
  <si>
    <t>The Eye of the Tiger</t>
  </si>
  <si>
    <t>Dingoes At Dinnertime (Magic Tree House 20)</t>
  </si>
  <si>
    <t>The Double Bass Mystery　</t>
  </si>
  <si>
    <t>The Story Of Chocolate (Dk Readers. Level 3)</t>
  </si>
  <si>
    <t>plan B 2.0     Lester R.Brown</t>
  </si>
  <si>
    <t>Magic Tree House #21 Civil War on Sunday</t>
  </si>
  <si>
    <t>POLLUTION</t>
  </si>
  <si>
    <t>平均レベル</t>
  </si>
  <si>
    <t>Ramadan</t>
  </si>
  <si>
    <t>Esio　Trot</t>
  </si>
  <si>
    <t>Revolutionary War On Wednesday (Magic Tree House 22)</t>
  </si>
  <si>
    <t xml:space="preserve">Pele (Penguin Readers, Level 1) </t>
  </si>
  <si>
    <t>Winning and Losing</t>
  </si>
  <si>
    <t>The Absent Author (A to Z Mysteries)</t>
  </si>
  <si>
    <t>Magic Tree House #23 Twister on Tuesday</t>
  </si>
  <si>
    <t>Mr. Cool (I Am Reading)</t>
  </si>
  <si>
    <t>The Truth Machine</t>
  </si>
  <si>
    <t>A To Z Mysteries　「C」　The Canary Caper</t>
  </si>
  <si>
    <t>Another World</t>
  </si>
  <si>
    <t>Earthquake in the Early Morning (Magic Tree House #24)</t>
  </si>
  <si>
    <t>The Skating Stars(DK readers 2)</t>
  </si>
  <si>
    <t>The Seventh Scroll</t>
  </si>
  <si>
    <t>Grasshopper on the road</t>
  </si>
  <si>
    <t>Magic Tree House #25 Stage Fright on a Summer</t>
  </si>
  <si>
    <t xml:space="preserve">The Magic Finger </t>
  </si>
  <si>
    <t>Owl at Home </t>
  </si>
  <si>
    <t>The Magic Porridge Pot </t>
  </si>
  <si>
    <t>Who Was Ferdinand Magellan</t>
  </si>
  <si>
    <t>Good Morning Golliras (magic Tree house #26)</t>
  </si>
  <si>
    <t>Mapman Travels the Globe</t>
  </si>
  <si>
    <t xml:space="preserve">George's Marvelous Medicine </t>
  </si>
  <si>
    <t>The Bald Bandit (A to Z Mysteries)</t>
  </si>
  <si>
    <t xml:space="preserve">Small Pig (I Can Read Book 2) </t>
  </si>
  <si>
    <t>An Inconvenient Truth</t>
  </si>
  <si>
    <t>Thanksgiving on Thursday (Magic Tree House #27)</t>
  </si>
  <si>
    <t>The Birds</t>
  </si>
  <si>
    <t>The Twits    </t>
  </si>
  <si>
    <t xml:space="preserve">The Planets in Our Solar System </t>
  </si>
  <si>
    <t>To Z Mysteries　「D」</t>
  </si>
  <si>
    <t xml:space="preserve">The Big Dipper </t>
  </si>
  <si>
    <t>Magic Tree House 28  High tide in Hawaii</t>
  </si>
  <si>
    <t>Oil Spill!</t>
  </si>
  <si>
    <t>Great-Grandpa's in the Litter Box (Zack Files)</t>
  </si>
  <si>
    <t>Rendezvous with RAMA</t>
  </si>
  <si>
    <t xml:space="preserve">The Falcon's Feathers (A Stepping Stone Book(TM)) </t>
  </si>
  <si>
    <t>The Big Race</t>
  </si>
  <si>
    <t>The Sign of Four (Heinemann Guided Series)</t>
  </si>
  <si>
    <t>A-Z Mysteries: G</t>
  </si>
  <si>
    <t>The Zack Files  Through the Medicine Cabinet</t>
  </si>
  <si>
    <t>Bridging the Gap</t>
  </si>
  <si>
    <t>Two Lives</t>
  </si>
  <si>
    <t>The Haunted Hotel (A to Z Mysteries)</t>
  </si>
  <si>
    <t xml:space="preserve">Zack Files 03: A Ghost Named Wanda </t>
  </si>
  <si>
    <t>Greedy Cat and the Birthday Cake</t>
  </si>
  <si>
    <t>Dragon Ball vol.1</t>
  </si>
  <si>
    <t>Jojo's Story</t>
  </si>
  <si>
    <t>Zap! I'm a Mind Reader (Zack Files4)</t>
  </si>
  <si>
    <t>The Empty Envelope (A to Z Mysteries)</t>
  </si>
  <si>
    <t xml:space="preserve">Zack Files 05: Dr. Jekyll, Orthodontist </t>
  </si>
  <si>
    <t xml:space="preserve">The Case of the Giant Gulping Bluebells </t>
  </si>
  <si>
    <t>Dragon Ball vol.2</t>
  </si>
  <si>
    <t>The Invisible Island (A to Z Mysteries)</t>
  </si>
  <si>
    <t>The Lahti File: Level 3 (Cambridge English Readers)</t>
  </si>
  <si>
    <t>Zack Files 6</t>
  </si>
  <si>
    <t xml:space="preserve">Zack Files 07: Never Trust a Cat Who Wears Earrings </t>
  </si>
  <si>
    <t>Dragon Ball 4</t>
  </si>
  <si>
    <t>Charlie and the Chocolate Factory</t>
  </si>
  <si>
    <t>Dragon Ball 5</t>
  </si>
  <si>
    <t>A To Z Mysteries　「J」</t>
  </si>
  <si>
    <t xml:space="preserve">Zack Files 08: My Son, the Time Traveler </t>
  </si>
  <si>
    <t>Zack Files 09: The Volcano Goddess Will See You Now</t>
  </si>
  <si>
    <t xml:space="preserve">My Two Best Friends (Full House : Michelle, No 3) </t>
  </si>
  <si>
    <t>Dragon Ball６</t>
  </si>
  <si>
    <t>A to Z MYsteries(The Kidnapped King)</t>
  </si>
  <si>
    <t>The Zack Files 10 Bozo the Clone</t>
  </si>
  <si>
    <t xml:space="preserve">Life </t>
  </si>
  <si>
    <t>A To Z Mysteries　「N」</t>
  </si>
  <si>
    <t>Water　Pollution</t>
  </si>
  <si>
    <t>Dragon Ball 7</t>
  </si>
  <si>
    <t>The Amsterdam Connection</t>
  </si>
  <si>
    <t>A To Z Mysteries　「L」 The Lucky Lottery</t>
  </si>
  <si>
    <t>Recycling (True Books: Environment)</t>
  </si>
  <si>
    <t>Dragon Ball 9</t>
  </si>
  <si>
    <t>The Zack Files </t>
  </si>
  <si>
    <t>Nate the Great Lost List　　</t>
  </si>
  <si>
    <t>The Ozone Layer</t>
  </si>
  <si>
    <t>Fluffy grows a garden</t>
  </si>
  <si>
    <t>Life;The Science of Biology　51～100ページ</t>
  </si>
  <si>
    <t>The Ironing　Man　</t>
  </si>
  <si>
    <t>Lightning!</t>
  </si>
  <si>
    <t>Fluffy Happy Halloween</t>
  </si>
  <si>
    <t>Floating in Space </t>
  </si>
  <si>
    <t>Five Notable Inventors</t>
  </si>
  <si>
    <t>Pinky &amp; Rex</t>
  </si>
  <si>
    <t>BRRR!　A　Book About Polar Animals</t>
  </si>
  <si>
    <t>Lizzie Zipmouth</t>
  </si>
  <si>
    <t>Great Black Heroes: Five Bold Freedom Fighters</t>
  </si>
  <si>
    <t>mei's dream</t>
  </si>
  <si>
    <t>A To Z Mysteries　「M」 The Missing Mummy</t>
  </si>
  <si>
    <t>Knights</t>
  </si>
  <si>
    <t>Silas Marner (Heinemann Guided Series)</t>
  </si>
  <si>
    <t>Canoe Diary</t>
  </si>
  <si>
    <t>Elvis the Turnip...and Me</t>
  </si>
  <si>
    <t>Lance Armstrong</t>
  </si>
  <si>
    <t>Dragon Ball 10</t>
  </si>
  <si>
    <t>Cal Ripken,Jr</t>
  </si>
  <si>
    <t>Molly's Pilgrim</t>
  </si>
  <si>
    <t>A Dinosaur Named Sue: The Find of the Century</t>
  </si>
  <si>
    <t>George Washinton's Mother</t>
  </si>
  <si>
    <r>
      <t>Life   The Science of Biology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 xml:space="preserve"> 101-150</t>
    </r>
  </si>
  <si>
    <r>
      <t>A To Z Mysteries</t>
    </r>
    <r>
      <rPr>
        <sz val="12"/>
        <rFont val="ＭＳ Ｐゴシック"/>
        <family val="3"/>
      </rPr>
      <t>　「</t>
    </r>
    <r>
      <rPr>
        <sz val="12"/>
        <rFont val="Arial"/>
        <family val="2"/>
      </rPr>
      <t>O</t>
    </r>
    <r>
      <rPr>
        <sz val="12"/>
        <rFont val="ＭＳ Ｐゴシック"/>
        <family val="3"/>
      </rPr>
      <t>」　</t>
    </r>
    <r>
      <rPr>
        <sz val="12"/>
        <rFont val="Arial"/>
        <family val="2"/>
      </rPr>
      <t>Orange Mysteries</t>
    </r>
  </si>
  <si>
    <t>１月</t>
  </si>
  <si>
    <t>２月</t>
  </si>
  <si>
    <t>３月</t>
  </si>
  <si>
    <t>20年計</t>
  </si>
  <si>
    <t>平成二十年</t>
  </si>
  <si>
    <t>The Zack Files 16</t>
  </si>
  <si>
    <t>Just a Few Words, Mr. Lincoln: The Story of the Gettysburg Address</t>
  </si>
  <si>
    <t>A To Z Mysteries　「P」</t>
  </si>
  <si>
    <t>To the Top!: Climbing the World's Highest Mountain</t>
  </si>
  <si>
    <t>Dragon Ball 11</t>
  </si>
  <si>
    <t>The Story of Barefoot Gen</t>
  </si>
  <si>
    <t>Life (the Science of the Biology)151-199</t>
  </si>
  <si>
    <t>The Zack Files 17 </t>
  </si>
  <si>
    <t>Minny and Moo and the Potato from planet X</t>
  </si>
  <si>
    <t>A to Z Mysteries The Quicksand Question</t>
  </si>
  <si>
    <t>Presidents' Day</t>
  </si>
  <si>
    <t>Dragon Ball 12</t>
  </si>
  <si>
    <t>The Case of Hermie the Missing Hamster</t>
  </si>
  <si>
    <t>Ｄｏｗｎ　ｏｎ　ｔｈｅ　Ｉｃｅ</t>
  </si>
  <si>
    <t>Zack Files 18</t>
  </si>
  <si>
    <t>Dragon Ball 13</t>
  </si>
  <si>
    <t>Life   The Science of Biology　4</t>
  </si>
  <si>
    <t>A To Z Mysteries　「R」</t>
  </si>
  <si>
    <t>The Giraffe, the Pelly and Me</t>
  </si>
  <si>
    <t>A Jigsaw Jones 2 The Case of the Christmas Snowman</t>
  </si>
  <si>
    <t>A horse named Seabiscuit</t>
  </si>
  <si>
    <t>Dragon Ball 14</t>
  </si>
  <si>
    <r>
      <t>LIFE 11 Dna</t>
    </r>
    <r>
      <rPr>
        <sz val="12"/>
        <color indexed="63"/>
        <rFont val="ＭＳ Ｐゴシック"/>
        <family val="3"/>
      </rPr>
      <t>　</t>
    </r>
    <r>
      <rPr>
        <sz val="12"/>
        <color indexed="63"/>
        <rFont val="Arial"/>
        <family val="2"/>
      </rPr>
      <t>and its role inheredity</t>
    </r>
  </si>
  <si>
    <r>
      <t>LIFE 12 From dna to pretein</t>
    </r>
    <r>
      <rPr>
        <sz val="12"/>
        <color indexed="63"/>
        <rFont val="ＭＳ Ｐゴシック"/>
        <family val="3"/>
      </rPr>
      <t>　　　　　</t>
    </r>
  </si>
  <si>
    <t>LIFE 13 The genetics of Viruse and Prokaryotes</t>
  </si>
  <si>
    <t>The samurai</t>
  </si>
  <si>
    <t>The School Skeleton</t>
  </si>
  <si>
    <t>The Prince and Pauper</t>
  </si>
  <si>
    <t>Dragon Ball Volume 15</t>
  </si>
  <si>
    <t>More Tales of Oliver Pig</t>
  </si>
  <si>
    <t>Chemical Secret</t>
  </si>
  <si>
    <t>A to Z Mysteries 「T」</t>
  </si>
  <si>
    <t>Enormous Crocodile</t>
  </si>
  <si>
    <t>Dragon Ball 16</t>
  </si>
  <si>
    <t>Meet Me in Istanbul </t>
  </si>
  <si>
    <t>Where Does Your Food Go?</t>
  </si>
  <si>
    <t>No. 1 Ladies Detective Stories</t>
  </si>
  <si>
    <t>The Adventures of Captain Underpants</t>
  </si>
  <si>
    <t>About a Boy</t>
  </si>
  <si>
    <t xml:space="preserve">Captain Underpants and the Attack </t>
  </si>
  <si>
    <t>The Road Ahead(Bill Gates)</t>
  </si>
  <si>
    <t>Cam Jansen and the Mystery of the Stolen Diamonds</t>
  </si>
  <si>
    <t>James and the Giant Peach</t>
  </si>
  <si>
    <t xml:space="preserve">Earth Then and Now </t>
  </si>
  <si>
    <t>A to Z Mysteries (The Vampire's Vacation</t>
  </si>
  <si>
    <t xml:space="preserve">Captain Underpants and the Invasion </t>
  </si>
  <si>
    <t>The Frog Prince (Hello Reader! Level 3</t>
  </si>
  <si>
    <t>Silver Blaze and Other Stories</t>
  </si>
  <si>
    <t xml:space="preserve">Lunch Walks Among Us </t>
  </si>
  <si>
    <t xml:space="preserve">The White Wolf       </t>
  </si>
  <si>
    <t>Life Chapter14 The Eukaryotic genome</t>
  </si>
  <si>
    <t xml:space="preserve">Captain Underpants And The Perilous Plot Of Professor Poopypants </t>
  </si>
  <si>
    <t xml:space="preserve">Jackie Robinson and the Story of All Black Baseball </t>
  </si>
  <si>
    <t xml:space="preserve">Monster Bugs </t>
  </si>
  <si>
    <t>Life chapter 15 Cell Signaling and communication</t>
  </si>
  <si>
    <t xml:space="preserve">The X'Ed-Out X-Ray </t>
  </si>
  <si>
    <t>The Adventures of Super Diaper Baby</t>
  </si>
  <si>
    <t>Life chapter16 Recombinent DNA and Biotechnology</t>
  </si>
  <si>
    <t>Danny the Champion of the World</t>
  </si>
  <si>
    <t>The Yellow Yacht (A to Z Mysteries)</t>
  </si>
  <si>
    <t xml:space="preserve">The Monster Story-Teller </t>
  </si>
  <si>
    <t xml:space="preserve">Captain Underpants and the Wrath of the Wicked Wedgie Woman </t>
  </si>
  <si>
    <t>The Zombie Zone (A to Z Mysteries</t>
  </si>
  <si>
    <t>Life Chapter 17 Genome Sequencing , Moleculer Biology and Medicine</t>
  </si>
  <si>
    <t>Teen Health</t>
  </si>
  <si>
    <t>Tut's Mummy Lost -- And Found</t>
  </si>
  <si>
    <t>The Boxcar Children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</si>
</sst>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#,##0_ "/>
    <numFmt numFmtId="182" formatCode="#,##0_);[Red]\(#,##0\)"/>
    <numFmt numFmtId="183" formatCode="0.0_ "/>
    <numFmt numFmtId="184" formatCode="0.0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63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63"/>
      <name val="Century Gothic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2"/>
      <color indexed="62"/>
      <name val="ＭＳ Ｐゴシック"/>
      <family val="3"/>
    </font>
    <font>
      <b/>
      <sz val="12"/>
      <color indexed="62"/>
      <name val="ＭＳ Ｐゴシック"/>
      <family val="3"/>
    </font>
    <font>
      <sz val="12"/>
      <color indexed="63"/>
      <name val="ＭＳ Ｐゴシック"/>
      <family val="3"/>
    </font>
    <font>
      <b/>
      <sz val="12"/>
      <color indexed="63"/>
      <name val="ＭＳ Ｐゴシック"/>
      <family val="3"/>
    </font>
    <font>
      <sz val="11"/>
      <color indexed="47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i/>
      <sz val="12"/>
      <color indexed="63"/>
      <name val="Arial"/>
      <family val="2"/>
    </font>
    <font>
      <sz val="12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8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2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83" fontId="0" fillId="0" borderId="0" xfId="0" applyNumberFormat="1" applyFont="1" applyAlignment="1">
      <alignment vertical="center"/>
    </xf>
    <xf numFmtId="14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83" fontId="0" fillId="2" borderId="0" xfId="0" applyNumberFormat="1" applyFont="1" applyFill="1" applyAlignment="1">
      <alignment vertical="center"/>
    </xf>
    <xf numFmtId="182" fontId="0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14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83" fontId="0" fillId="2" borderId="0" xfId="0" applyNumberFormat="1" applyFont="1" applyFill="1" applyAlignment="1">
      <alignment vertical="center"/>
    </xf>
    <xf numFmtId="182" fontId="0" fillId="2" borderId="0" xfId="0" applyNumberFormat="1" applyFont="1" applyFill="1" applyAlignment="1">
      <alignment vertical="center"/>
    </xf>
    <xf numFmtId="14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182" fontId="0" fillId="2" borderId="0" xfId="0" applyNumberFormat="1" applyFill="1" applyAlignment="1">
      <alignment vertical="center"/>
    </xf>
    <xf numFmtId="14" fontId="0" fillId="3" borderId="0" xfId="0" applyNumberFormat="1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183" fontId="0" fillId="3" borderId="0" xfId="0" applyNumberFormat="1" applyFont="1" applyFill="1" applyAlignment="1">
      <alignment vertical="center"/>
    </xf>
    <xf numFmtId="182" fontId="0" fillId="3" borderId="0" xfId="0" applyNumberFormat="1" applyFont="1" applyFill="1" applyAlignment="1">
      <alignment vertical="center"/>
    </xf>
    <xf numFmtId="182" fontId="0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182" fontId="0" fillId="3" borderId="0" xfId="0" applyNumberFormat="1" applyFill="1" applyAlignment="1">
      <alignment vertical="center"/>
    </xf>
    <xf numFmtId="14" fontId="0" fillId="4" borderId="0" xfId="0" applyNumberFormat="1" applyFont="1" applyFill="1" applyAlignment="1">
      <alignment vertical="center"/>
    </xf>
    <xf numFmtId="0" fontId="0" fillId="4" borderId="0" xfId="0" applyFont="1" applyFill="1" applyAlignment="1">
      <alignment vertical="center"/>
    </xf>
    <xf numFmtId="183" fontId="0" fillId="4" borderId="0" xfId="0" applyNumberFormat="1" applyFont="1" applyFill="1" applyAlignment="1">
      <alignment vertical="center"/>
    </xf>
    <xf numFmtId="182" fontId="0" fillId="4" borderId="0" xfId="0" applyNumberFormat="1" applyFont="1" applyFill="1" applyAlignment="1">
      <alignment vertical="center"/>
    </xf>
    <xf numFmtId="182" fontId="0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4" fillId="4" borderId="0" xfId="0" applyFont="1" applyFill="1" applyAlignment="1">
      <alignment vertical="center"/>
    </xf>
    <xf numFmtId="182" fontId="0" fillId="4" borderId="0" xfId="0" applyNumberFormat="1" applyFill="1" applyAlignment="1">
      <alignment vertical="center"/>
    </xf>
    <xf numFmtId="14" fontId="0" fillId="5" borderId="0" xfId="0" applyNumberFormat="1" applyFont="1" applyFill="1" applyAlignment="1">
      <alignment vertical="center"/>
    </xf>
    <xf numFmtId="0" fontId="0" fillId="5" borderId="0" xfId="0" applyFont="1" applyFill="1" applyAlignment="1">
      <alignment vertical="center"/>
    </xf>
    <xf numFmtId="183" fontId="0" fillId="5" borderId="0" xfId="0" applyNumberFormat="1" applyFont="1" applyFill="1" applyAlignment="1">
      <alignment vertical="center"/>
    </xf>
    <xf numFmtId="182" fontId="0" fillId="5" borderId="0" xfId="0" applyNumberFormat="1" applyFont="1" applyFill="1" applyAlignment="1">
      <alignment vertical="center"/>
    </xf>
    <xf numFmtId="182" fontId="0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0" fontId="4" fillId="5" borderId="0" xfId="0" applyFont="1" applyFill="1" applyAlignment="1">
      <alignment vertical="center"/>
    </xf>
    <xf numFmtId="182" fontId="0" fillId="5" borderId="0" xfId="0" applyNumberFormat="1" applyFill="1" applyAlignment="1">
      <alignment vertical="center"/>
    </xf>
    <xf numFmtId="14" fontId="0" fillId="6" borderId="0" xfId="0" applyNumberFormat="1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83" fontId="0" fillId="6" borderId="0" xfId="0" applyNumberFormat="1" applyFont="1" applyFill="1" applyAlignment="1">
      <alignment vertical="center"/>
    </xf>
    <xf numFmtId="182" fontId="0" fillId="6" borderId="0" xfId="0" applyNumberFormat="1" applyFont="1" applyFill="1" applyAlignment="1">
      <alignment vertical="center"/>
    </xf>
    <xf numFmtId="182" fontId="0" fillId="6" borderId="0" xfId="0" applyNumberFormat="1" applyFont="1" applyFill="1" applyAlignment="1">
      <alignment vertical="center"/>
    </xf>
    <xf numFmtId="182" fontId="0" fillId="6" borderId="0" xfId="0" applyNumberFormat="1" applyFill="1" applyAlignment="1">
      <alignment vertical="center"/>
    </xf>
    <xf numFmtId="14" fontId="0" fillId="7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183" fontId="0" fillId="7" borderId="0" xfId="0" applyNumberFormat="1" applyFont="1" applyFill="1" applyAlignment="1">
      <alignment vertical="center"/>
    </xf>
    <xf numFmtId="182" fontId="0" fillId="7" borderId="0" xfId="0" applyNumberFormat="1" applyFont="1" applyFill="1" applyAlignment="1">
      <alignment vertical="center"/>
    </xf>
    <xf numFmtId="182" fontId="0" fillId="7" borderId="0" xfId="0" applyNumberFormat="1" applyFont="1" applyFill="1" applyAlignment="1">
      <alignment vertical="center"/>
    </xf>
    <xf numFmtId="182" fontId="0" fillId="7" borderId="0" xfId="0" applyNumberFormat="1" applyFill="1" applyAlignment="1">
      <alignment vertical="center"/>
    </xf>
    <xf numFmtId="14" fontId="0" fillId="8" borderId="0" xfId="0" applyNumberFormat="1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183" fontId="0" fillId="8" borderId="0" xfId="0" applyNumberFormat="1" applyFont="1" applyFill="1" applyAlignment="1">
      <alignment vertical="center"/>
    </xf>
    <xf numFmtId="182" fontId="0" fillId="8" borderId="0" xfId="0" applyNumberFormat="1" applyFont="1" applyFill="1" applyAlignment="1">
      <alignment vertical="center"/>
    </xf>
    <xf numFmtId="182" fontId="0" fillId="8" borderId="0" xfId="0" applyNumberFormat="1" applyFont="1" applyFill="1" applyAlignment="1">
      <alignment vertical="center"/>
    </xf>
    <xf numFmtId="182" fontId="0" fillId="8" borderId="0" xfId="0" applyNumberFormat="1" applyFill="1" applyAlignment="1">
      <alignment vertical="center"/>
    </xf>
    <xf numFmtId="14" fontId="0" fillId="9" borderId="0" xfId="0" applyNumberFormat="1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183" fontId="0" fillId="9" borderId="0" xfId="0" applyNumberFormat="1" applyFont="1" applyFill="1" applyAlignment="1">
      <alignment vertical="center"/>
    </xf>
    <xf numFmtId="182" fontId="0" fillId="9" borderId="0" xfId="0" applyNumberFormat="1" applyFont="1" applyFill="1" applyAlignment="1">
      <alignment vertical="center"/>
    </xf>
    <xf numFmtId="182" fontId="0" fillId="9" borderId="0" xfId="0" applyNumberFormat="1" applyFont="1" applyFill="1" applyAlignment="1">
      <alignment vertical="center"/>
    </xf>
    <xf numFmtId="182" fontId="0" fillId="9" borderId="0" xfId="0" applyNumberFormat="1" applyFill="1" applyAlignment="1">
      <alignment vertical="center"/>
    </xf>
    <xf numFmtId="14" fontId="0" fillId="10" borderId="0" xfId="0" applyNumberFormat="1" applyFont="1" applyFill="1" applyAlignment="1">
      <alignment vertical="center"/>
    </xf>
    <xf numFmtId="0" fontId="0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183" fontId="0" fillId="10" borderId="0" xfId="0" applyNumberFormat="1" applyFont="1" applyFill="1" applyAlignment="1">
      <alignment vertical="center"/>
    </xf>
    <xf numFmtId="182" fontId="0" fillId="10" borderId="0" xfId="0" applyNumberFormat="1" applyFont="1" applyFill="1" applyAlignment="1">
      <alignment vertical="center"/>
    </xf>
    <xf numFmtId="182" fontId="0" fillId="10" borderId="0" xfId="0" applyNumberFormat="1" applyFont="1" applyFill="1" applyAlignment="1">
      <alignment vertical="center"/>
    </xf>
    <xf numFmtId="182" fontId="0" fillId="1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82" fontId="0" fillId="0" borderId="1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82" fontId="0" fillId="0" borderId="7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7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182" fontId="0" fillId="0" borderId="9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21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82" fontId="0" fillId="0" borderId="0" xfId="0" applyNumberFormat="1" applyBorder="1" applyAlignment="1">
      <alignment vertical="center"/>
    </xf>
    <xf numFmtId="14" fontId="0" fillId="11" borderId="0" xfId="0" applyNumberFormat="1" applyFont="1" applyFill="1" applyAlignment="1">
      <alignment vertical="center"/>
    </xf>
    <xf numFmtId="0" fontId="0" fillId="11" borderId="0" xfId="0" applyFont="1" applyFill="1" applyAlignment="1">
      <alignment vertical="center"/>
    </xf>
    <xf numFmtId="0" fontId="8" fillId="11" borderId="0" xfId="0" applyFont="1" applyFill="1" applyAlignment="1">
      <alignment vertical="center"/>
    </xf>
    <xf numFmtId="183" fontId="0" fillId="11" borderId="0" xfId="0" applyNumberFormat="1" applyFont="1" applyFill="1" applyAlignment="1">
      <alignment vertical="center"/>
    </xf>
    <xf numFmtId="182" fontId="0" fillId="11" borderId="0" xfId="0" applyNumberFormat="1" applyFont="1" applyFill="1" applyAlignment="1">
      <alignment vertical="center"/>
    </xf>
    <xf numFmtId="182" fontId="0" fillId="11" borderId="0" xfId="0" applyNumberFormat="1" applyFont="1" applyFill="1" applyAlignment="1">
      <alignment vertical="center"/>
    </xf>
    <xf numFmtId="182" fontId="0" fillId="11" borderId="0" xfId="0" applyNumberFormat="1" applyFill="1" applyAlignment="1">
      <alignment vertical="center"/>
    </xf>
    <xf numFmtId="0" fontId="0" fillId="11" borderId="0" xfId="0" applyFill="1" applyAlignment="1">
      <alignment vertical="center"/>
    </xf>
    <xf numFmtId="0" fontId="9" fillId="11" borderId="0" xfId="0" applyFont="1" applyFill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25" xfId="0" applyNumberFormat="1" applyBorder="1" applyAlignment="1">
      <alignment vertical="center"/>
    </xf>
    <xf numFmtId="182" fontId="0" fillId="0" borderId="26" xfId="0" applyNumberForma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10" fillId="5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11" borderId="0" xfId="0" applyFont="1" applyFill="1" applyAlignment="1">
      <alignment vertical="center"/>
    </xf>
    <xf numFmtId="0" fontId="12" fillId="11" borderId="0" xfId="0" applyFont="1" applyFill="1" applyAlignment="1">
      <alignment vertical="center"/>
    </xf>
    <xf numFmtId="0" fontId="12" fillId="11" borderId="0" xfId="0" applyFont="1" applyFill="1" applyAlignment="1">
      <alignment horizontal="left" vertical="center"/>
    </xf>
    <xf numFmtId="0" fontId="13" fillId="11" borderId="0" xfId="0" applyFont="1" applyFill="1" applyAlignment="1">
      <alignment horizontal="left" vertical="center"/>
    </xf>
    <xf numFmtId="0" fontId="8" fillId="5" borderId="0" xfId="0" applyFont="1" applyFill="1" applyAlignment="1">
      <alignment vertical="center"/>
    </xf>
    <xf numFmtId="0" fontId="9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9" fillId="5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4" fontId="0" fillId="3" borderId="0" xfId="0" applyNumberFormat="1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182" fontId="0" fillId="3" borderId="0" xfId="0" applyNumberFormat="1" applyFont="1" applyFill="1" applyAlignment="1">
      <alignment vertical="center"/>
    </xf>
    <xf numFmtId="14" fontId="0" fillId="3" borderId="0" xfId="0" applyNumberFormat="1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8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8"/>
  <sheetViews>
    <sheetView zoomScale="75" zoomScaleNormal="75" workbookViewId="0" topLeftCell="A1">
      <pane xSplit="1" ySplit="2" topLeftCell="E39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411" sqref="G411"/>
    </sheetView>
  </sheetViews>
  <sheetFormatPr defaultColWidth="9.00390625" defaultRowHeight="13.5"/>
  <cols>
    <col min="1" max="1" width="10.75390625" style="0" customWidth="1"/>
    <col min="2" max="2" width="4.875" style="0" customWidth="1"/>
    <col min="3" max="3" width="22.00390625" style="0" customWidth="1"/>
    <col min="4" max="4" width="5.625" style="0" customWidth="1"/>
    <col min="5" max="5" width="7.875" style="0" customWidth="1"/>
    <col min="6" max="6" width="9.50390625" style="0" customWidth="1"/>
    <col min="7" max="7" width="8.75390625" style="0" customWidth="1"/>
    <col min="8" max="8" width="7.125" style="0" customWidth="1"/>
    <col min="9" max="9" width="5.125" style="0" customWidth="1"/>
    <col min="10" max="15" width="6.75390625" style="0" customWidth="1"/>
  </cols>
  <sheetData>
    <row r="1" spans="1:8" ht="13.5">
      <c r="A1" s="1" t="s">
        <v>5</v>
      </c>
      <c r="B1" s="1" t="s">
        <v>4</v>
      </c>
      <c r="C1" s="1" t="s">
        <v>1</v>
      </c>
      <c r="D1" s="1" t="s">
        <v>26</v>
      </c>
      <c r="E1" s="1" t="s">
        <v>2</v>
      </c>
      <c r="F1" s="1" t="s">
        <v>3</v>
      </c>
      <c r="G1" s="1" t="s">
        <v>199</v>
      </c>
      <c r="H1" s="1" t="s">
        <v>200</v>
      </c>
    </row>
    <row r="2" spans="1:15" ht="13.5">
      <c r="A2" s="1"/>
      <c r="B2" s="1"/>
      <c r="C2" s="1"/>
      <c r="D2" s="1"/>
      <c r="E2" s="1"/>
      <c r="F2" s="1"/>
      <c r="G2" s="1"/>
      <c r="H2" s="1"/>
      <c r="J2">
        <v>0</v>
      </c>
      <c r="K2">
        <v>1</v>
      </c>
      <c r="L2">
        <v>2</v>
      </c>
      <c r="M2">
        <v>3</v>
      </c>
      <c r="N2">
        <v>4</v>
      </c>
      <c r="O2">
        <v>5</v>
      </c>
    </row>
    <row r="3" spans="1:15" ht="13.5">
      <c r="A3" s="8">
        <v>38759</v>
      </c>
      <c r="B3" s="9">
        <v>1</v>
      </c>
      <c r="C3" s="10" t="s">
        <v>0</v>
      </c>
      <c r="D3" s="11">
        <v>0.5</v>
      </c>
      <c r="E3" s="12">
        <v>54</v>
      </c>
      <c r="F3" s="12">
        <v>54</v>
      </c>
      <c r="G3" s="13"/>
      <c r="H3" s="13">
        <f>IF(D3&gt;4.9,5,IF(D3&gt;3.9,4,IF(D3&gt;2.9,3,IF(D3&gt;1.9,2,IF(D3&gt;0.9,1,0)))))</f>
        <v>0</v>
      </c>
      <c r="I3" s="13">
        <f aca="true" t="shared" si="0" ref="I3:I8">IF(H3="",IF(D3-1&lt;1,D3,""),"")</f>
      </c>
      <c r="J3" s="13">
        <f>IF($H3=0,$E3,"")</f>
        <v>54</v>
      </c>
      <c r="K3" s="13">
        <f>IF($H3=1,$E3,"")</f>
      </c>
      <c r="L3" s="13">
        <f>IF($H3=2,$E3,"")</f>
      </c>
      <c r="M3" s="13">
        <f>IF($H3=3,$E3,"")</f>
      </c>
      <c r="N3" s="13">
        <f>IF($H3=4,$E3,"")</f>
      </c>
      <c r="O3" s="13">
        <f>IF($H3=5,$E3,"")</f>
      </c>
    </row>
    <row r="4" spans="1:15" ht="13.5">
      <c r="A4" s="14">
        <v>38759</v>
      </c>
      <c r="B4" s="15">
        <v>2</v>
      </c>
      <c r="C4" s="10" t="s">
        <v>6</v>
      </c>
      <c r="D4" s="11">
        <v>0.5</v>
      </c>
      <c r="E4" s="12">
        <v>500</v>
      </c>
      <c r="F4" s="12">
        <f>F3+E4</f>
        <v>554</v>
      </c>
      <c r="G4" s="13"/>
      <c r="H4" s="13">
        <f aca="true" t="shared" si="1" ref="H4:H67">IF(D4&gt;4.9,5,IF(D4&gt;3.9,4,IF(D4&gt;2.9,3,IF(D4&gt;1.9,2,IF(D4&gt;0.9,1,0)))))</f>
        <v>0</v>
      </c>
      <c r="I4" s="13">
        <f t="shared" si="0"/>
      </c>
      <c r="J4" s="13">
        <f aca="true" t="shared" si="2" ref="J4:J67">IF($H4=0,$E4,"")</f>
        <v>500</v>
      </c>
      <c r="K4" s="13">
        <f aca="true" t="shared" si="3" ref="K4:K67">IF($H4=1,$E4,"")</f>
      </c>
      <c r="L4" s="13">
        <f aca="true" t="shared" si="4" ref="L4:L67">IF($H4=2,$E4,"")</f>
      </c>
      <c r="M4" s="13">
        <f aca="true" t="shared" si="5" ref="M4:M67">IF($H4=3,$E4,"")</f>
      </c>
      <c r="N4" s="13">
        <f aca="true" t="shared" si="6" ref="N4:N67">IF($H4=4,$E4,"")</f>
      </c>
      <c r="O4" s="13">
        <f aca="true" t="shared" si="7" ref="O4:O67">IF($H4=5,$E4,"")</f>
      </c>
    </row>
    <row r="5" spans="1:15" ht="13.5">
      <c r="A5" s="14">
        <v>38759</v>
      </c>
      <c r="B5" s="15">
        <v>3</v>
      </c>
      <c r="C5" s="10" t="s">
        <v>7</v>
      </c>
      <c r="D5" s="11">
        <v>0.5</v>
      </c>
      <c r="E5" s="12">
        <v>920</v>
      </c>
      <c r="F5" s="12">
        <f aca="true" t="shared" si="8" ref="F5:F68">F4+E5</f>
        <v>1474</v>
      </c>
      <c r="G5" s="13"/>
      <c r="H5" s="13">
        <f t="shared" si="1"/>
        <v>0</v>
      </c>
      <c r="I5" s="13">
        <f t="shared" si="0"/>
      </c>
      <c r="J5" s="13">
        <f t="shared" si="2"/>
        <v>920</v>
      </c>
      <c r="K5" s="13">
        <f t="shared" si="3"/>
      </c>
      <c r="L5" s="13">
        <f t="shared" si="4"/>
      </c>
      <c r="M5" s="13">
        <f t="shared" si="5"/>
      </c>
      <c r="N5" s="13">
        <f t="shared" si="6"/>
      </c>
      <c r="O5" s="13">
        <f t="shared" si="7"/>
      </c>
    </row>
    <row r="6" spans="1:15" ht="13.5">
      <c r="A6" s="14">
        <v>38759</v>
      </c>
      <c r="B6" s="15">
        <v>4</v>
      </c>
      <c r="C6" s="10" t="s">
        <v>8</v>
      </c>
      <c r="D6" s="11">
        <v>0.5</v>
      </c>
      <c r="E6" s="12">
        <v>800</v>
      </c>
      <c r="F6" s="12">
        <f t="shared" si="8"/>
        <v>2274</v>
      </c>
      <c r="G6" s="13"/>
      <c r="H6" s="13">
        <f t="shared" si="1"/>
        <v>0</v>
      </c>
      <c r="I6" s="13">
        <f t="shared" si="0"/>
      </c>
      <c r="J6" s="13">
        <f t="shared" si="2"/>
        <v>800</v>
      </c>
      <c r="K6" s="13">
        <f t="shared" si="3"/>
      </c>
      <c r="L6" s="13">
        <f t="shared" si="4"/>
      </c>
      <c r="M6" s="13">
        <f t="shared" si="5"/>
      </c>
      <c r="N6" s="13">
        <f t="shared" si="6"/>
      </c>
      <c r="O6" s="13">
        <f t="shared" si="7"/>
      </c>
    </row>
    <row r="7" spans="1:15" ht="13.5">
      <c r="A7" s="14">
        <v>38759</v>
      </c>
      <c r="B7" s="15">
        <v>5</v>
      </c>
      <c r="C7" s="10" t="s">
        <v>9</v>
      </c>
      <c r="D7" s="11">
        <v>0.5</v>
      </c>
      <c r="E7" s="12">
        <v>200</v>
      </c>
      <c r="F7" s="12">
        <f t="shared" si="8"/>
        <v>2474</v>
      </c>
      <c r="G7" s="13"/>
      <c r="H7" s="13">
        <f t="shared" si="1"/>
        <v>0</v>
      </c>
      <c r="I7" s="13">
        <f t="shared" si="0"/>
      </c>
      <c r="J7" s="13">
        <f t="shared" si="2"/>
        <v>200</v>
      </c>
      <c r="K7" s="13">
        <f t="shared" si="3"/>
      </c>
      <c r="L7" s="13">
        <f t="shared" si="4"/>
      </c>
      <c r="M7" s="13">
        <f t="shared" si="5"/>
      </c>
      <c r="N7" s="13">
        <f t="shared" si="6"/>
      </c>
      <c r="O7" s="13">
        <f t="shared" si="7"/>
      </c>
    </row>
    <row r="8" spans="1:15" ht="13.5">
      <c r="A8" s="14">
        <v>38759</v>
      </c>
      <c r="B8" s="15">
        <v>6</v>
      </c>
      <c r="C8" s="10" t="s">
        <v>10</v>
      </c>
      <c r="D8" s="11">
        <v>0.5</v>
      </c>
      <c r="E8" s="12">
        <v>800</v>
      </c>
      <c r="F8" s="12">
        <f t="shared" si="8"/>
        <v>3274</v>
      </c>
      <c r="G8" s="13"/>
      <c r="H8" s="13">
        <f t="shared" si="1"/>
        <v>0</v>
      </c>
      <c r="I8" s="13">
        <f t="shared" si="0"/>
      </c>
      <c r="J8" s="13">
        <f t="shared" si="2"/>
        <v>800</v>
      </c>
      <c r="K8" s="13">
        <f t="shared" si="3"/>
      </c>
      <c r="L8" s="13">
        <f t="shared" si="4"/>
      </c>
      <c r="M8" s="13">
        <f t="shared" si="5"/>
      </c>
      <c r="N8" s="13">
        <f t="shared" si="6"/>
      </c>
      <c r="O8" s="13">
        <f t="shared" si="7"/>
      </c>
    </row>
    <row r="9" spans="1:15" ht="13.5">
      <c r="A9" s="14">
        <v>38759</v>
      </c>
      <c r="B9" s="15">
        <v>7</v>
      </c>
      <c r="C9" s="10" t="s">
        <v>11</v>
      </c>
      <c r="D9" s="11">
        <v>0.5</v>
      </c>
      <c r="E9" s="12">
        <v>200</v>
      </c>
      <c r="F9" s="12">
        <f t="shared" si="8"/>
        <v>3474</v>
      </c>
      <c r="G9" s="13"/>
      <c r="H9" s="13">
        <f t="shared" si="1"/>
        <v>0</v>
      </c>
      <c r="I9" s="13"/>
      <c r="J9" s="13">
        <f t="shared" si="2"/>
        <v>200</v>
      </c>
      <c r="K9" s="13">
        <f t="shared" si="3"/>
      </c>
      <c r="L9" s="13">
        <f t="shared" si="4"/>
      </c>
      <c r="M9" s="13">
        <f t="shared" si="5"/>
      </c>
      <c r="N9" s="13">
        <f t="shared" si="6"/>
      </c>
      <c r="O9" s="13">
        <f t="shared" si="7"/>
      </c>
    </row>
    <row r="10" spans="1:15" ht="13.5">
      <c r="A10" s="14">
        <v>38760</v>
      </c>
      <c r="B10" s="15">
        <v>8</v>
      </c>
      <c r="C10" s="10" t="s">
        <v>12</v>
      </c>
      <c r="D10" s="11">
        <v>0.5</v>
      </c>
      <c r="E10" s="12">
        <v>927</v>
      </c>
      <c r="F10" s="12">
        <f t="shared" si="8"/>
        <v>4401</v>
      </c>
      <c r="G10" s="13"/>
      <c r="H10" s="13">
        <f t="shared" si="1"/>
        <v>0</v>
      </c>
      <c r="I10" s="13"/>
      <c r="J10" s="13">
        <f t="shared" si="2"/>
        <v>927</v>
      </c>
      <c r="K10" s="13">
        <f t="shared" si="3"/>
      </c>
      <c r="L10" s="13">
        <f t="shared" si="4"/>
      </c>
      <c r="M10" s="13">
        <f t="shared" si="5"/>
      </c>
      <c r="N10" s="13">
        <f t="shared" si="6"/>
      </c>
      <c r="O10" s="13">
        <f t="shared" si="7"/>
      </c>
    </row>
    <row r="11" spans="1:15" ht="13.5">
      <c r="A11" s="14">
        <v>38760</v>
      </c>
      <c r="B11" s="15">
        <v>9</v>
      </c>
      <c r="C11" s="10" t="s">
        <v>13</v>
      </c>
      <c r="D11" s="11">
        <v>0.5</v>
      </c>
      <c r="E11" s="12">
        <v>2275</v>
      </c>
      <c r="F11" s="12">
        <f t="shared" si="8"/>
        <v>6676</v>
      </c>
      <c r="G11" s="13"/>
      <c r="H11" s="13">
        <f t="shared" si="1"/>
        <v>0</v>
      </c>
      <c r="I11" s="13"/>
      <c r="J11" s="13">
        <f t="shared" si="2"/>
        <v>2275</v>
      </c>
      <c r="K11" s="13">
        <f t="shared" si="3"/>
      </c>
      <c r="L11" s="13">
        <f t="shared" si="4"/>
      </c>
      <c r="M11" s="13">
        <f t="shared" si="5"/>
      </c>
      <c r="N11" s="13">
        <f t="shared" si="6"/>
      </c>
      <c r="O11" s="13">
        <f t="shared" si="7"/>
      </c>
    </row>
    <row r="12" spans="1:15" ht="13.5">
      <c r="A12" s="14">
        <v>38761</v>
      </c>
      <c r="B12" s="15">
        <v>10</v>
      </c>
      <c r="C12" s="10" t="s">
        <v>14</v>
      </c>
      <c r="D12" s="11">
        <v>0.5</v>
      </c>
      <c r="E12" s="12">
        <f>2074*2</f>
        <v>4148</v>
      </c>
      <c r="F12" s="12">
        <f t="shared" si="8"/>
        <v>10824</v>
      </c>
      <c r="G12" s="13"/>
      <c r="H12" s="13">
        <f t="shared" si="1"/>
        <v>0</v>
      </c>
      <c r="I12" s="13"/>
      <c r="J12" s="13">
        <f t="shared" si="2"/>
        <v>4148</v>
      </c>
      <c r="K12" s="13">
        <f t="shared" si="3"/>
      </c>
      <c r="L12" s="13">
        <f t="shared" si="4"/>
      </c>
      <c r="M12" s="13">
        <f t="shared" si="5"/>
      </c>
      <c r="N12" s="13">
        <f t="shared" si="6"/>
      </c>
      <c r="O12" s="13">
        <f t="shared" si="7"/>
      </c>
    </row>
    <row r="13" spans="1:15" ht="13.5">
      <c r="A13" s="14">
        <v>38762</v>
      </c>
      <c r="B13" s="15">
        <v>11</v>
      </c>
      <c r="C13" s="10" t="s">
        <v>15</v>
      </c>
      <c r="D13" s="11">
        <v>0.5</v>
      </c>
      <c r="E13" s="12">
        <v>150</v>
      </c>
      <c r="F13" s="12">
        <f t="shared" si="8"/>
        <v>10974</v>
      </c>
      <c r="G13" s="13"/>
      <c r="H13" s="13">
        <f t="shared" si="1"/>
        <v>0</v>
      </c>
      <c r="I13" s="13"/>
      <c r="J13" s="13">
        <f t="shared" si="2"/>
        <v>150</v>
      </c>
      <c r="K13" s="13">
        <f t="shared" si="3"/>
      </c>
      <c r="L13" s="13">
        <f t="shared" si="4"/>
      </c>
      <c r="M13" s="13">
        <f t="shared" si="5"/>
      </c>
      <c r="N13" s="13">
        <f t="shared" si="6"/>
      </c>
      <c r="O13" s="13">
        <f t="shared" si="7"/>
      </c>
    </row>
    <row r="14" spans="1:15" ht="13.5">
      <c r="A14" s="14">
        <v>38762</v>
      </c>
      <c r="B14" s="15">
        <v>12</v>
      </c>
      <c r="C14" s="10" t="s">
        <v>16</v>
      </c>
      <c r="D14" s="11">
        <v>1.8</v>
      </c>
      <c r="E14" s="12">
        <v>1925</v>
      </c>
      <c r="F14" s="12">
        <f t="shared" si="8"/>
        <v>12899</v>
      </c>
      <c r="G14" s="13"/>
      <c r="H14" s="13">
        <f t="shared" si="1"/>
        <v>1</v>
      </c>
      <c r="I14" s="13"/>
      <c r="J14" s="13">
        <f t="shared" si="2"/>
      </c>
      <c r="K14" s="13">
        <f t="shared" si="3"/>
        <v>1925</v>
      </c>
      <c r="L14" s="13">
        <f t="shared" si="4"/>
      </c>
      <c r="M14" s="13">
        <f t="shared" si="5"/>
      </c>
      <c r="N14" s="13">
        <f t="shared" si="6"/>
      </c>
      <c r="O14" s="13">
        <f t="shared" si="7"/>
      </c>
    </row>
    <row r="15" spans="1:15" ht="13.5">
      <c r="A15" s="14">
        <v>38763</v>
      </c>
      <c r="B15" s="15">
        <v>13</v>
      </c>
      <c r="C15" s="16" t="s">
        <v>17</v>
      </c>
      <c r="D15" s="17">
        <v>1.4</v>
      </c>
      <c r="E15" s="18">
        <v>1626</v>
      </c>
      <c r="F15" s="12">
        <f t="shared" si="8"/>
        <v>14525</v>
      </c>
      <c r="G15" s="13"/>
      <c r="H15" s="13">
        <f t="shared" si="1"/>
        <v>1</v>
      </c>
      <c r="I15" s="13"/>
      <c r="J15" s="13">
        <f t="shared" si="2"/>
      </c>
      <c r="K15" s="13">
        <f t="shared" si="3"/>
        <v>1626</v>
      </c>
      <c r="L15" s="13">
        <f t="shared" si="4"/>
      </c>
      <c r="M15" s="13">
        <f t="shared" si="5"/>
      </c>
      <c r="N15" s="13">
        <f t="shared" si="6"/>
      </c>
      <c r="O15" s="13">
        <f t="shared" si="7"/>
      </c>
    </row>
    <row r="16" spans="1:15" ht="13.5">
      <c r="A16" s="19">
        <v>38764</v>
      </c>
      <c r="B16" s="20">
        <v>14</v>
      </c>
      <c r="C16" s="16" t="s">
        <v>13</v>
      </c>
      <c r="D16" s="17">
        <v>1.4</v>
      </c>
      <c r="E16" s="18">
        <v>2275</v>
      </c>
      <c r="F16" s="12">
        <f t="shared" si="8"/>
        <v>16800</v>
      </c>
      <c r="G16" s="13"/>
      <c r="H16" s="13">
        <f t="shared" si="1"/>
        <v>1</v>
      </c>
      <c r="I16" s="13"/>
      <c r="J16" s="13">
        <f t="shared" si="2"/>
      </c>
      <c r="K16" s="13">
        <f t="shared" si="3"/>
        <v>2275</v>
      </c>
      <c r="L16" s="13">
        <f t="shared" si="4"/>
      </c>
      <c r="M16" s="13">
        <f t="shared" si="5"/>
      </c>
      <c r="N16" s="13">
        <f t="shared" si="6"/>
      </c>
      <c r="O16" s="13">
        <f t="shared" si="7"/>
      </c>
    </row>
    <row r="17" spans="1:15" ht="13.5">
      <c r="A17" s="19">
        <v>38767</v>
      </c>
      <c r="B17" s="20">
        <v>15</v>
      </c>
      <c r="C17" s="16" t="s">
        <v>18</v>
      </c>
      <c r="D17" s="17">
        <v>1</v>
      </c>
      <c r="E17" s="18">
        <v>550</v>
      </c>
      <c r="F17" s="12">
        <f t="shared" si="8"/>
        <v>17350</v>
      </c>
      <c r="G17" s="13"/>
      <c r="H17" s="13">
        <f t="shared" si="1"/>
        <v>1</v>
      </c>
      <c r="I17" s="13"/>
      <c r="J17" s="13">
        <f t="shared" si="2"/>
      </c>
      <c r="K17" s="13">
        <f t="shared" si="3"/>
        <v>550</v>
      </c>
      <c r="L17" s="13">
        <f t="shared" si="4"/>
      </c>
      <c r="M17" s="13">
        <f t="shared" si="5"/>
      </c>
      <c r="N17" s="13">
        <f t="shared" si="6"/>
      </c>
      <c r="O17" s="13">
        <f t="shared" si="7"/>
      </c>
    </row>
    <row r="18" spans="1:15" ht="13.5">
      <c r="A18" s="19">
        <v>38767</v>
      </c>
      <c r="B18" s="20">
        <v>16</v>
      </c>
      <c r="C18" s="16" t="s">
        <v>20</v>
      </c>
      <c r="D18" s="17">
        <v>1</v>
      </c>
      <c r="E18" s="18">
        <v>460</v>
      </c>
      <c r="F18" s="12">
        <f t="shared" si="8"/>
        <v>17810</v>
      </c>
      <c r="G18" s="13"/>
      <c r="H18" s="13">
        <f t="shared" si="1"/>
        <v>1</v>
      </c>
      <c r="I18" s="13"/>
      <c r="J18" s="13">
        <f t="shared" si="2"/>
      </c>
      <c r="K18" s="13">
        <f t="shared" si="3"/>
        <v>460</v>
      </c>
      <c r="L18" s="13">
        <f t="shared" si="4"/>
      </c>
      <c r="M18" s="13">
        <f t="shared" si="5"/>
      </c>
      <c r="N18" s="13">
        <f t="shared" si="6"/>
      </c>
      <c r="O18" s="13">
        <f t="shared" si="7"/>
      </c>
    </row>
    <row r="19" spans="1:15" ht="13.5">
      <c r="A19" s="19">
        <v>38768</v>
      </c>
      <c r="B19" s="20">
        <v>17</v>
      </c>
      <c r="C19" s="16" t="s">
        <v>19</v>
      </c>
      <c r="D19" s="17">
        <v>1.4</v>
      </c>
      <c r="E19" s="18">
        <v>1722</v>
      </c>
      <c r="F19" s="12">
        <f t="shared" si="8"/>
        <v>19532</v>
      </c>
      <c r="G19" s="13"/>
      <c r="H19" s="13">
        <f t="shared" si="1"/>
        <v>1</v>
      </c>
      <c r="I19" s="13"/>
      <c r="J19" s="13">
        <f t="shared" si="2"/>
      </c>
      <c r="K19" s="13">
        <f t="shared" si="3"/>
        <v>1722</v>
      </c>
      <c r="L19" s="13">
        <f t="shared" si="4"/>
      </c>
      <c r="M19" s="13">
        <f t="shared" si="5"/>
      </c>
      <c r="N19" s="13">
        <f t="shared" si="6"/>
      </c>
      <c r="O19" s="13">
        <f t="shared" si="7"/>
      </c>
    </row>
    <row r="20" spans="1:15" ht="13.5">
      <c r="A20" s="19">
        <v>38771</v>
      </c>
      <c r="B20" s="20">
        <v>18</v>
      </c>
      <c r="C20" s="16" t="s">
        <v>21</v>
      </c>
      <c r="D20" s="17">
        <v>1.4</v>
      </c>
      <c r="E20" s="18">
        <v>1968</v>
      </c>
      <c r="F20" s="12">
        <f t="shared" si="8"/>
        <v>21500</v>
      </c>
      <c r="G20" s="13"/>
      <c r="H20" s="13">
        <f t="shared" si="1"/>
        <v>1</v>
      </c>
      <c r="I20" s="13"/>
      <c r="J20" s="13">
        <f t="shared" si="2"/>
      </c>
      <c r="K20" s="13">
        <f t="shared" si="3"/>
        <v>1968</v>
      </c>
      <c r="L20" s="13">
        <f t="shared" si="4"/>
      </c>
      <c r="M20" s="13">
        <f t="shared" si="5"/>
      </c>
      <c r="N20" s="13">
        <f t="shared" si="6"/>
      </c>
      <c r="O20" s="13">
        <f t="shared" si="7"/>
      </c>
    </row>
    <row r="21" spans="1:15" ht="13.5">
      <c r="A21" s="19">
        <v>38772</v>
      </c>
      <c r="B21" s="20">
        <v>19</v>
      </c>
      <c r="C21" s="16" t="s">
        <v>19</v>
      </c>
      <c r="D21" s="17">
        <v>1.4</v>
      </c>
      <c r="E21" s="18">
        <v>1722</v>
      </c>
      <c r="F21" s="12">
        <f t="shared" si="8"/>
        <v>23222</v>
      </c>
      <c r="G21" s="13"/>
      <c r="H21" s="13">
        <f t="shared" si="1"/>
        <v>1</v>
      </c>
      <c r="I21" s="13"/>
      <c r="J21" s="13">
        <f t="shared" si="2"/>
      </c>
      <c r="K21" s="13">
        <f t="shared" si="3"/>
        <v>1722</v>
      </c>
      <c r="L21" s="13">
        <f t="shared" si="4"/>
      </c>
      <c r="M21" s="13">
        <f t="shared" si="5"/>
      </c>
      <c r="N21" s="13">
        <f t="shared" si="6"/>
      </c>
      <c r="O21" s="13">
        <f t="shared" si="7"/>
      </c>
    </row>
    <row r="22" spans="1:15" ht="13.5">
      <c r="A22" s="19">
        <v>38772</v>
      </c>
      <c r="B22" s="20">
        <v>20</v>
      </c>
      <c r="C22" s="16" t="s">
        <v>22</v>
      </c>
      <c r="D22" s="17">
        <v>1</v>
      </c>
      <c r="E22" s="18">
        <v>420</v>
      </c>
      <c r="F22" s="12">
        <f t="shared" si="8"/>
        <v>23642</v>
      </c>
      <c r="G22" s="13"/>
      <c r="H22" s="13">
        <f t="shared" si="1"/>
        <v>1</v>
      </c>
      <c r="I22" s="13"/>
      <c r="J22" s="13">
        <f t="shared" si="2"/>
      </c>
      <c r="K22" s="13">
        <f t="shared" si="3"/>
        <v>420</v>
      </c>
      <c r="L22" s="13">
        <f t="shared" si="4"/>
      </c>
      <c r="M22" s="13">
        <f t="shared" si="5"/>
      </c>
      <c r="N22" s="13">
        <f t="shared" si="6"/>
      </c>
      <c r="O22" s="13">
        <f t="shared" si="7"/>
      </c>
    </row>
    <row r="23" spans="1:15" ht="13.5">
      <c r="A23" s="19">
        <v>38773</v>
      </c>
      <c r="B23" s="20">
        <v>21</v>
      </c>
      <c r="C23" s="16" t="s">
        <v>43</v>
      </c>
      <c r="D23" s="17">
        <v>1</v>
      </c>
      <c r="E23" s="18">
        <v>2130</v>
      </c>
      <c r="F23" s="12">
        <f t="shared" si="8"/>
        <v>25772</v>
      </c>
      <c r="G23" s="13"/>
      <c r="H23" s="13">
        <f t="shared" si="1"/>
        <v>1</v>
      </c>
      <c r="I23" s="13"/>
      <c r="J23" s="13">
        <f t="shared" si="2"/>
      </c>
      <c r="K23" s="13">
        <f t="shared" si="3"/>
        <v>2130</v>
      </c>
      <c r="L23" s="13">
        <f t="shared" si="4"/>
      </c>
      <c r="M23" s="13">
        <f t="shared" si="5"/>
      </c>
      <c r="N23" s="13">
        <f t="shared" si="6"/>
      </c>
      <c r="O23" s="13">
        <f t="shared" si="7"/>
      </c>
    </row>
    <row r="24" spans="1:15" ht="13.5">
      <c r="A24" s="19">
        <v>38773</v>
      </c>
      <c r="B24" s="20">
        <v>21</v>
      </c>
      <c r="C24" s="16" t="s">
        <v>23</v>
      </c>
      <c r="D24" s="17">
        <v>0.5</v>
      </c>
      <c r="E24" s="18">
        <v>750</v>
      </c>
      <c r="F24" s="12">
        <f t="shared" si="8"/>
        <v>26522</v>
      </c>
      <c r="G24" s="13"/>
      <c r="H24" s="13">
        <f t="shared" si="1"/>
        <v>0</v>
      </c>
      <c r="I24" s="13"/>
      <c r="J24" s="13">
        <f t="shared" si="2"/>
        <v>750</v>
      </c>
      <c r="K24" s="13">
        <f t="shared" si="3"/>
      </c>
      <c r="L24" s="13">
        <f t="shared" si="4"/>
      </c>
      <c r="M24" s="13">
        <f t="shared" si="5"/>
      </c>
      <c r="N24" s="13">
        <f t="shared" si="6"/>
      </c>
      <c r="O24" s="13">
        <f t="shared" si="7"/>
      </c>
    </row>
    <row r="25" spans="1:15" ht="13.5">
      <c r="A25" s="19">
        <v>38774</v>
      </c>
      <c r="B25" s="20">
        <v>22</v>
      </c>
      <c r="C25" s="16" t="s">
        <v>24</v>
      </c>
      <c r="D25" s="17">
        <v>1.5</v>
      </c>
      <c r="E25" s="18">
        <v>5520</v>
      </c>
      <c r="F25" s="12">
        <f t="shared" si="8"/>
        <v>32042</v>
      </c>
      <c r="G25" s="13"/>
      <c r="H25" s="13">
        <f t="shared" si="1"/>
        <v>1</v>
      </c>
      <c r="I25" s="13"/>
      <c r="J25" s="13">
        <f t="shared" si="2"/>
      </c>
      <c r="K25" s="13">
        <f t="shared" si="3"/>
        <v>5520</v>
      </c>
      <c r="L25" s="13">
        <f t="shared" si="4"/>
      </c>
      <c r="M25" s="13">
        <f t="shared" si="5"/>
      </c>
      <c r="N25" s="13">
        <f t="shared" si="6"/>
      </c>
      <c r="O25" s="13">
        <f t="shared" si="7"/>
      </c>
    </row>
    <row r="26" spans="1:15" ht="13.5">
      <c r="A26" s="19">
        <v>38775</v>
      </c>
      <c r="B26" s="20">
        <v>23</v>
      </c>
      <c r="C26" s="16" t="s">
        <v>25</v>
      </c>
      <c r="D26" s="17">
        <v>1.5</v>
      </c>
      <c r="E26" s="18">
        <v>2000</v>
      </c>
      <c r="F26" s="12">
        <f t="shared" si="8"/>
        <v>34042</v>
      </c>
      <c r="G26" s="21">
        <f>SUM(E3:E26)</f>
        <v>34042</v>
      </c>
      <c r="H26" s="13">
        <f t="shared" si="1"/>
        <v>1</v>
      </c>
      <c r="I26" s="13"/>
      <c r="J26" s="13">
        <f t="shared" si="2"/>
      </c>
      <c r="K26" s="13">
        <f t="shared" si="3"/>
        <v>2000</v>
      </c>
      <c r="L26" s="13">
        <f t="shared" si="4"/>
      </c>
      <c r="M26" s="13">
        <f t="shared" si="5"/>
      </c>
      <c r="N26" s="13">
        <f t="shared" si="6"/>
      </c>
      <c r="O26" s="13">
        <f t="shared" si="7"/>
      </c>
    </row>
    <row r="27" spans="1:15" ht="13.5">
      <c r="A27" s="22">
        <v>38778</v>
      </c>
      <c r="B27" s="23">
        <v>24</v>
      </c>
      <c r="C27" s="24" t="s">
        <v>27</v>
      </c>
      <c r="D27" s="25">
        <v>1</v>
      </c>
      <c r="E27" s="26">
        <v>1500</v>
      </c>
      <c r="F27" s="27">
        <f t="shared" si="8"/>
        <v>35542</v>
      </c>
      <c r="G27" s="28"/>
      <c r="H27" s="28">
        <f t="shared" si="1"/>
        <v>1</v>
      </c>
      <c r="I27" s="28"/>
      <c r="J27" s="28">
        <f t="shared" si="2"/>
      </c>
      <c r="K27" s="28">
        <f t="shared" si="3"/>
        <v>1500</v>
      </c>
      <c r="L27" s="28">
        <f t="shared" si="4"/>
      </c>
      <c r="M27" s="28">
        <f t="shared" si="5"/>
      </c>
      <c r="N27" s="28">
        <f t="shared" si="6"/>
      </c>
      <c r="O27" s="28">
        <f t="shared" si="7"/>
      </c>
    </row>
    <row r="28" spans="1:15" ht="13.5">
      <c r="A28" s="22">
        <v>38778</v>
      </c>
      <c r="B28" s="23">
        <v>25</v>
      </c>
      <c r="C28" s="24" t="s">
        <v>28</v>
      </c>
      <c r="D28" s="25">
        <v>0.8</v>
      </c>
      <c r="E28" s="26">
        <v>900</v>
      </c>
      <c r="F28" s="27">
        <f t="shared" si="8"/>
        <v>36442</v>
      </c>
      <c r="G28" s="28"/>
      <c r="H28" s="28">
        <f t="shared" si="1"/>
        <v>0</v>
      </c>
      <c r="I28" s="28"/>
      <c r="J28" s="28">
        <f t="shared" si="2"/>
        <v>900</v>
      </c>
      <c r="K28" s="28">
        <f t="shared" si="3"/>
      </c>
      <c r="L28" s="28">
        <f t="shared" si="4"/>
      </c>
      <c r="M28" s="28">
        <f t="shared" si="5"/>
      </c>
      <c r="N28" s="28">
        <f t="shared" si="6"/>
      </c>
      <c r="O28" s="28">
        <f t="shared" si="7"/>
      </c>
    </row>
    <row r="29" spans="1:15" ht="13.5">
      <c r="A29" s="22">
        <v>38780</v>
      </c>
      <c r="B29" s="23">
        <v>26</v>
      </c>
      <c r="C29" s="24" t="s">
        <v>29</v>
      </c>
      <c r="D29" s="25">
        <v>2.5</v>
      </c>
      <c r="E29" s="26">
        <v>8800</v>
      </c>
      <c r="F29" s="27">
        <f t="shared" si="8"/>
        <v>45242</v>
      </c>
      <c r="G29" s="28"/>
      <c r="H29" s="28">
        <f t="shared" si="1"/>
        <v>2</v>
      </c>
      <c r="I29" s="28"/>
      <c r="J29" s="28">
        <f t="shared" si="2"/>
      </c>
      <c r="K29" s="28">
        <f t="shared" si="3"/>
      </c>
      <c r="L29" s="28">
        <f t="shared" si="4"/>
        <v>8800</v>
      </c>
      <c r="M29" s="28">
        <f t="shared" si="5"/>
      </c>
      <c r="N29" s="28">
        <f t="shared" si="6"/>
      </c>
      <c r="O29" s="28">
        <f t="shared" si="7"/>
      </c>
    </row>
    <row r="30" spans="1:15" ht="13.5">
      <c r="A30" s="22">
        <v>38782</v>
      </c>
      <c r="B30" s="23">
        <v>27</v>
      </c>
      <c r="C30" s="24" t="s">
        <v>30</v>
      </c>
      <c r="D30" s="25">
        <v>1.8</v>
      </c>
      <c r="E30" s="26">
        <v>1100</v>
      </c>
      <c r="F30" s="27">
        <f t="shared" si="8"/>
        <v>46342</v>
      </c>
      <c r="G30" s="28"/>
      <c r="H30" s="28">
        <f t="shared" si="1"/>
        <v>1</v>
      </c>
      <c r="I30" s="28"/>
      <c r="J30" s="28">
        <f t="shared" si="2"/>
      </c>
      <c r="K30" s="28">
        <f t="shared" si="3"/>
        <v>1100</v>
      </c>
      <c r="L30" s="28">
        <f t="shared" si="4"/>
      </c>
      <c r="M30" s="28">
        <f t="shared" si="5"/>
      </c>
      <c r="N30" s="28">
        <f t="shared" si="6"/>
      </c>
      <c r="O30" s="28">
        <f t="shared" si="7"/>
      </c>
    </row>
    <row r="31" spans="1:15" ht="13.5">
      <c r="A31" s="22">
        <v>38782</v>
      </c>
      <c r="B31" s="23">
        <v>28</v>
      </c>
      <c r="C31" s="24" t="s">
        <v>31</v>
      </c>
      <c r="D31" s="25">
        <v>2.7</v>
      </c>
      <c r="E31" s="26">
        <v>9500</v>
      </c>
      <c r="F31" s="27">
        <f t="shared" si="8"/>
        <v>55842</v>
      </c>
      <c r="G31" s="28"/>
      <c r="H31" s="28">
        <f t="shared" si="1"/>
        <v>2</v>
      </c>
      <c r="I31" s="28"/>
      <c r="J31" s="28">
        <f t="shared" si="2"/>
      </c>
      <c r="K31" s="28">
        <f t="shared" si="3"/>
      </c>
      <c r="L31" s="28">
        <f t="shared" si="4"/>
        <v>9500</v>
      </c>
      <c r="M31" s="28">
        <f t="shared" si="5"/>
      </c>
      <c r="N31" s="28">
        <f t="shared" si="6"/>
      </c>
      <c r="O31" s="28">
        <f t="shared" si="7"/>
      </c>
    </row>
    <row r="32" spans="1:15" ht="13.5">
      <c r="A32" s="22">
        <v>38788</v>
      </c>
      <c r="B32" s="23">
        <v>29</v>
      </c>
      <c r="C32" s="23" t="s">
        <v>32</v>
      </c>
      <c r="D32" s="25">
        <v>3</v>
      </c>
      <c r="E32" s="26">
        <v>900</v>
      </c>
      <c r="F32" s="27">
        <f t="shared" si="8"/>
        <v>56742</v>
      </c>
      <c r="G32" s="28"/>
      <c r="H32" s="28">
        <f t="shared" si="1"/>
        <v>3</v>
      </c>
      <c r="I32" s="28"/>
      <c r="J32" s="28">
        <f t="shared" si="2"/>
      </c>
      <c r="K32" s="28">
        <f t="shared" si="3"/>
      </c>
      <c r="L32" s="28">
        <f t="shared" si="4"/>
      </c>
      <c r="M32" s="28">
        <f t="shared" si="5"/>
        <v>900</v>
      </c>
      <c r="N32" s="28">
        <f t="shared" si="6"/>
      </c>
      <c r="O32" s="28">
        <f t="shared" si="7"/>
      </c>
    </row>
    <row r="33" spans="1:15" ht="13.5">
      <c r="A33" s="22">
        <v>38788</v>
      </c>
      <c r="B33" s="23">
        <v>30</v>
      </c>
      <c r="C33" s="23" t="s">
        <v>33</v>
      </c>
      <c r="D33" s="25">
        <v>2.7</v>
      </c>
      <c r="E33" s="26">
        <v>7300</v>
      </c>
      <c r="F33" s="27">
        <f t="shared" si="8"/>
        <v>64042</v>
      </c>
      <c r="G33" s="23"/>
      <c r="H33" s="28">
        <f t="shared" si="1"/>
        <v>2</v>
      </c>
      <c r="I33" s="28"/>
      <c r="J33" s="28">
        <f t="shared" si="2"/>
      </c>
      <c r="K33" s="28">
        <f t="shared" si="3"/>
      </c>
      <c r="L33" s="28">
        <f t="shared" si="4"/>
        <v>7300</v>
      </c>
      <c r="M33" s="28">
        <f t="shared" si="5"/>
      </c>
      <c r="N33" s="28">
        <f t="shared" si="6"/>
      </c>
      <c r="O33" s="28">
        <f t="shared" si="7"/>
      </c>
    </row>
    <row r="34" spans="1:15" ht="13.5">
      <c r="A34" s="22">
        <v>38796</v>
      </c>
      <c r="B34" s="23">
        <v>31</v>
      </c>
      <c r="C34" s="23" t="s">
        <v>34</v>
      </c>
      <c r="D34" s="25">
        <v>1.8</v>
      </c>
      <c r="E34" s="26">
        <v>1000</v>
      </c>
      <c r="F34" s="27">
        <f t="shared" si="8"/>
        <v>65042</v>
      </c>
      <c r="G34" s="28"/>
      <c r="H34" s="28">
        <f t="shared" si="1"/>
        <v>1</v>
      </c>
      <c r="I34" s="28"/>
      <c r="J34" s="28">
        <f t="shared" si="2"/>
      </c>
      <c r="K34" s="28">
        <f t="shared" si="3"/>
        <v>1000</v>
      </c>
      <c r="L34" s="28">
        <f t="shared" si="4"/>
      </c>
      <c r="M34" s="28">
        <f t="shared" si="5"/>
      </c>
      <c r="N34" s="28">
        <f t="shared" si="6"/>
      </c>
      <c r="O34" s="28">
        <f t="shared" si="7"/>
      </c>
    </row>
    <row r="35" spans="1:15" ht="13.5">
      <c r="A35" s="22">
        <v>38796</v>
      </c>
      <c r="B35" s="23">
        <v>32</v>
      </c>
      <c r="C35" s="23" t="s">
        <v>35</v>
      </c>
      <c r="D35" s="25">
        <v>1</v>
      </c>
      <c r="E35" s="26">
        <v>500</v>
      </c>
      <c r="F35" s="27">
        <f t="shared" si="8"/>
        <v>65542</v>
      </c>
      <c r="G35" s="28"/>
      <c r="H35" s="28">
        <f t="shared" si="1"/>
        <v>1</v>
      </c>
      <c r="I35" s="28"/>
      <c r="J35" s="28">
        <f t="shared" si="2"/>
      </c>
      <c r="K35" s="28">
        <f t="shared" si="3"/>
        <v>500</v>
      </c>
      <c r="L35" s="28">
        <f t="shared" si="4"/>
      </c>
      <c r="M35" s="28">
        <f t="shared" si="5"/>
      </c>
      <c r="N35" s="28">
        <f t="shared" si="6"/>
      </c>
      <c r="O35" s="28">
        <f t="shared" si="7"/>
      </c>
    </row>
    <row r="36" spans="1:15" ht="13.5">
      <c r="A36" s="22">
        <v>38796</v>
      </c>
      <c r="B36" s="23">
        <v>33</v>
      </c>
      <c r="C36" s="23" t="s">
        <v>36</v>
      </c>
      <c r="D36" s="25">
        <v>1</v>
      </c>
      <c r="E36" s="26">
        <v>400</v>
      </c>
      <c r="F36" s="27">
        <f t="shared" si="8"/>
        <v>65942</v>
      </c>
      <c r="G36" s="28"/>
      <c r="H36" s="28">
        <f t="shared" si="1"/>
        <v>1</v>
      </c>
      <c r="I36" s="28"/>
      <c r="J36" s="28">
        <f t="shared" si="2"/>
      </c>
      <c r="K36" s="28">
        <f t="shared" si="3"/>
        <v>400</v>
      </c>
      <c r="L36" s="28">
        <f t="shared" si="4"/>
      </c>
      <c r="M36" s="28">
        <f t="shared" si="5"/>
      </c>
      <c r="N36" s="28">
        <f t="shared" si="6"/>
      </c>
      <c r="O36" s="28">
        <f t="shared" si="7"/>
      </c>
    </row>
    <row r="37" spans="1:15" ht="13.5">
      <c r="A37" s="22">
        <v>38797</v>
      </c>
      <c r="B37" s="23">
        <v>34</v>
      </c>
      <c r="C37" s="23" t="s">
        <v>37</v>
      </c>
      <c r="D37" s="25">
        <v>3</v>
      </c>
      <c r="E37" s="26">
        <v>900</v>
      </c>
      <c r="F37" s="27">
        <f t="shared" si="8"/>
        <v>66842</v>
      </c>
      <c r="G37" s="28"/>
      <c r="H37" s="28">
        <f t="shared" si="1"/>
        <v>3</v>
      </c>
      <c r="I37" s="28"/>
      <c r="J37" s="28">
        <f t="shared" si="2"/>
      </c>
      <c r="K37" s="28">
        <f t="shared" si="3"/>
      </c>
      <c r="L37" s="28">
        <f t="shared" si="4"/>
      </c>
      <c r="M37" s="28">
        <f t="shared" si="5"/>
        <v>900</v>
      </c>
      <c r="N37" s="28">
        <f t="shared" si="6"/>
      </c>
      <c r="O37" s="28">
        <f t="shared" si="7"/>
      </c>
    </row>
    <row r="38" spans="1:15" ht="13.5">
      <c r="A38" s="22">
        <v>38801</v>
      </c>
      <c r="B38" s="23">
        <v>35</v>
      </c>
      <c r="C38" s="23" t="s">
        <v>38</v>
      </c>
      <c r="D38" s="25">
        <v>1.5</v>
      </c>
      <c r="E38" s="26">
        <v>4200</v>
      </c>
      <c r="F38" s="27">
        <f t="shared" si="8"/>
        <v>71042</v>
      </c>
      <c r="G38" s="28"/>
      <c r="H38" s="28">
        <f t="shared" si="1"/>
        <v>1</v>
      </c>
      <c r="I38" s="28"/>
      <c r="J38" s="28">
        <f t="shared" si="2"/>
      </c>
      <c r="K38" s="28">
        <f t="shared" si="3"/>
        <v>4200</v>
      </c>
      <c r="L38" s="28">
        <f t="shared" si="4"/>
      </c>
      <c r="M38" s="28">
        <f t="shared" si="5"/>
      </c>
      <c r="N38" s="28">
        <f t="shared" si="6"/>
      </c>
      <c r="O38" s="28">
        <f t="shared" si="7"/>
      </c>
    </row>
    <row r="39" spans="1:15" ht="13.5">
      <c r="A39" s="22">
        <v>38802</v>
      </c>
      <c r="B39" s="23">
        <v>36</v>
      </c>
      <c r="C39" s="23" t="s">
        <v>39</v>
      </c>
      <c r="D39" s="25">
        <v>3</v>
      </c>
      <c r="E39" s="26">
        <v>1700</v>
      </c>
      <c r="F39" s="27">
        <f t="shared" si="8"/>
        <v>72742</v>
      </c>
      <c r="G39" s="28"/>
      <c r="H39" s="28">
        <f t="shared" si="1"/>
        <v>3</v>
      </c>
      <c r="I39" s="28"/>
      <c r="J39" s="28">
        <f t="shared" si="2"/>
      </c>
      <c r="K39" s="28">
        <f t="shared" si="3"/>
      </c>
      <c r="L39" s="28">
        <f t="shared" si="4"/>
      </c>
      <c r="M39" s="28">
        <f t="shared" si="5"/>
        <v>1700</v>
      </c>
      <c r="N39" s="28">
        <f t="shared" si="6"/>
      </c>
      <c r="O39" s="28">
        <f t="shared" si="7"/>
      </c>
    </row>
    <row r="40" spans="1:15" ht="13.5">
      <c r="A40" s="22">
        <v>38803</v>
      </c>
      <c r="B40" s="23">
        <v>37</v>
      </c>
      <c r="C40" s="23" t="s">
        <v>40</v>
      </c>
      <c r="D40" s="25"/>
      <c r="E40" s="26">
        <v>2000</v>
      </c>
      <c r="F40" s="27">
        <f t="shared" si="8"/>
        <v>74742</v>
      </c>
      <c r="G40" s="29">
        <f>SUM(E27:E40)</f>
        <v>40700</v>
      </c>
      <c r="H40" s="28">
        <f t="shared" si="1"/>
        <v>0</v>
      </c>
      <c r="I40" s="28"/>
      <c r="J40" s="28">
        <f t="shared" si="2"/>
        <v>2000</v>
      </c>
      <c r="K40" s="28">
        <f t="shared" si="3"/>
      </c>
      <c r="L40" s="28">
        <f t="shared" si="4"/>
      </c>
      <c r="M40" s="28">
        <f t="shared" si="5"/>
      </c>
      <c r="N40" s="28">
        <f t="shared" si="6"/>
      </c>
      <c r="O40" s="28">
        <f t="shared" si="7"/>
      </c>
    </row>
    <row r="41" spans="1:15" ht="13.5">
      <c r="A41" s="30">
        <v>38815</v>
      </c>
      <c r="B41" s="31">
        <v>38</v>
      </c>
      <c r="C41" s="31" t="s">
        <v>41</v>
      </c>
      <c r="D41" s="32">
        <v>3.5</v>
      </c>
      <c r="E41" s="33">
        <v>10000</v>
      </c>
      <c r="F41" s="34">
        <f t="shared" si="8"/>
        <v>84742</v>
      </c>
      <c r="G41" s="35"/>
      <c r="H41" s="35">
        <f t="shared" si="1"/>
        <v>3</v>
      </c>
      <c r="I41" s="35"/>
      <c r="J41" s="35">
        <f t="shared" si="2"/>
      </c>
      <c r="K41" s="35">
        <f t="shared" si="3"/>
      </c>
      <c r="L41" s="35">
        <f t="shared" si="4"/>
      </c>
      <c r="M41" s="35">
        <f t="shared" si="5"/>
        <v>10000</v>
      </c>
      <c r="N41" s="35">
        <f t="shared" si="6"/>
      </c>
      <c r="O41" s="35">
        <f t="shared" si="7"/>
      </c>
    </row>
    <row r="42" spans="1:15" ht="13.5">
      <c r="A42" s="30">
        <v>38815</v>
      </c>
      <c r="B42" s="31">
        <v>39</v>
      </c>
      <c r="C42" s="31" t="s">
        <v>42</v>
      </c>
      <c r="D42" s="32">
        <v>2</v>
      </c>
      <c r="E42" s="33">
        <v>300</v>
      </c>
      <c r="F42" s="34">
        <f t="shared" si="8"/>
        <v>85042</v>
      </c>
      <c r="G42" s="35"/>
      <c r="H42" s="35">
        <f t="shared" si="1"/>
        <v>2</v>
      </c>
      <c r="I42" s="35"/>
      <c r="J42" s="35">
        <f t="shared" si="2"/>
      </c>
      <c r="K42" s="35">
        <f t="shared" si="3"/>
      </c>
      <c r="L42" s="35">
        <f t="shared" si="4"/>
        <v>300</v>
      </c>
      <c r="M42" s="35">
        <f t="shared" si="5"/>
      </c>
      <c r="N42" s="35">
        <f t="shared" si="6"/>
      </c>
      <c r="O42" s="35">
        <f t="shared" si="7"/>
      </c>
    </row>
    <row r="43" spans="1:15" ht="13.5">
      <c r="A43" s="30">
        <v>38816</v>
      </c>
      <c r="B43" s="31">
        <v>40</v>
      </c>
      <c r="C43" s="31" t="s">
        <v>44</v>
      </c>
      <c r="D43" s="32">
        <v>1</v>
      </c>
      <c r="E43" s="33">
        <v>1000</v>
      </c>
      <c r="F43" s="34">
        <f t="shared" si="8"/>
        <v>86042</v>
      </c>
      <c r="G43" s="35"/>
      <c r="H43" s="35">
        <f t="shared" si="1"/>
        <v>1</v>
      </c>
      <c r="I43" s="35"/>
      <c r="J43" s="35">
        <f t="shared" si="2"/>
      </c>
      <c r="K43" s="35">
        <f t="shared" si="3"/>
        <v>1000</v>
      </c>
      <c r="L43" s="35">
        <f t="shared" si="4"/>
      </c>
      <c r="M43" s="35">
        <f t="shared" si="5"/>
      </c>
      <c r="N43" s="35">
        <f t="shared" si="6"/>
      </c>
      <c r="O43" s="35">
        <f t="shared" si="7"/>
      </c>
    </row>
    <row r="44" spans="1:15" ht="13.5">
      <c r="A44" s="30">
        <v>38816</v>
      </c>
      <c r="B44" s="31">
        <v>41</v>
      </c>
      <c r="C44" s="31" t="s">
        <v>45</v>
      </c>
      <c r="D44" s="32">
        <v>1</v>
      </c>
      <c r="E44" s="33">
        <v>1500</v>
      </c>
      <c r="F44" s="34">
        <f t="shared" si="8"/>
        <v>87542</v>
      </c>
      <c r="G44" s="35"/>
      <c r="H44" s="35">
        <f t="shared" si="1"/>
        <v>1</v>
      </c>
      <c r="I44" s="35"/>
      <c r="J44" s="35">
        <f t="shared" si="2"/>
      </c>
      <c r="K44" s="35">
        <f t="shared" si="3"/>
        <v>1500</v>
      </c>
      <c r="L44" s="35">
        <f t="shared" si="4"/>
      </c>
      <c r="M44" s="35">
        <f t="shared" si="5"/>
      </c>
      <c r="N44" s="35">
        <f t="shared" si="6"/>
      </c>
      <c r="O44" s="35">
        <f t="shared" si="7"/>
      </c>
    </row>
    <row r="45" spans="1:15" ht="13.5">
      <c r="A45" s="30">
        <v>38820</v>
      </c>
      <c r="B45" s="31">
        <v>42</v>
      </c>
      <c r="C45" s="36" t="s">
        <v>46</v>
      </c>
      <c r="D45" s="32">
        <v>1.2</v>
      </c>
      <c r="E45" s="33">
        <v>3600</v>
      </c>
      <c r="F45" s="34">
        <f t="shared" si="8"/>
        <v>91142</v>
      </c>
      <c r="G45" s="35"/>
      <c r="H45" s="35">
        <f t="shared" si="1"/>
        <v>1</v>
      </c>
      <c r="I45" s="35"/>
      <c r="J45" s="35">
        <f t="shared" si="2"/>
      </c>
      <c r="K45" s="35">
        <f t="shared" si="3"/>
        <v>3600</v>
      </c>
      <c r="L45" s="35">
        <f t="shared" si="4"/>
      </c>
      <c r="M45" s="35">
        <f t="shared" si="5"/>
      </c>
      <c r="N45" s="35">
        <f t="shared" si="6"/>
      </c>
      <c r="O45" s="35">
        <f t="shared" si="7"/>
      </c>
    </row>
    <row r="46" spans="1:15" ht="13.5">
      <c r="A46" s="30">
        <v>38824</v>
      </c>
      <c r="B46" s="31">
        <v>43</v>
      </c>
      <c r="C46" s="31" t="s">
        <v>47</v>
      </c>
      <c r="D46" s="32">
        <v>2.6</v>
      </c>
      <c r="E46" s="33">
        <v>10000</v>
      </c>
      <c r="F46" s="34">
        <f t="shared" si="8"/>
        <v>101142</v>
      </c>
      <c r="G46" s="35"/>
      <c r="H46" s="35">
        <f t="shared" si="1"/>
        <v>2</v>
      </c>
      <c r="I46" s="35"/>
      <c r="J46" s="35">
        <f t="shared" si="2"/>
      </c>
      <c r="K46" s="35">
        <f t="shared" si="3"/>
      </c>
      <c r="L46" s="35">
        <f t="shared" si="4"/>
        <v>10000</v>
      </c>
      <c r="M46" s="35">
        <f t="shared" si="5"/>
      </c>
      <c r="N46" s="35">
        <f t="shared" si="6"/>
      </c>
      <c r="O46" s="35">
        <f t="shared" si="7"/>
      </c>
    </row>
    <row r="47" spans="1:15" ht="13.5">
      <c r="A47" s="30">
        <v>38829</v>
      </c>
      <c r="B47" s="31">
        <v>44</v>
      </c>
      <c r="C47" s="31" t="s">
        <v>48</v>
      </c>
      <c r="D47" s="32">
        <v>2</v>
      </c>
      <c r="E47" s="33">
        <v>5900</v>
      </c>
      <c r="F47" s="34">
        <f t="shared" si="8"/>
        <v>107042</v>
      </c>
      <c r="G47" s="35"/>
      <c r="H47" s="35">
        <f t="shared" si="1"/>
        <v>2</v>
      </c>
      <c r="I47" s="35"/>
      <c r="J47" s="35">
        <f t="shared" si="2"/>
      </c>
      <c r="K47" s="35">
        <f t="shared" si="3"/>
      </c>
      <c r="L47" s="35">
        <f t="shared" si="4"/>
        <v>5900</v>
      </c>
      <c r="M47" s="35">
        <f t="shared" si="5"/>
      </c>
      <c r="N47" s="35">
        <f t="shared" si="6"/>
      </c>
      <c r="O47" s="35">
        <f t="shared" si="7"/>
      </c>
    </row>
    <row r="48" spans="1:15" ht="13.5">
      <c r="A48" s="30">
        <v>38831</v>
      </c>
      <c r="B48" s="31">
        <v>45</v>
      </c>
      <c r="C48" s="36" t="s">
        <v>49</v>
      </c>
      <c r="D48" s="32">
        <v>0.8</v>
      </c>
      <c r="E48" s="33">
        <v>800</v>
      </c>
      <c r="F48" s="34">
        <f t="shared" si="8"/>
        <v>107842</v>
      </c>
      <c r="G48" s="35"/>
      <c r="H48" s="35">
        <f t="shared" si="1"/>
        <v>0</v>
      </c>
      <c r="I48" s="35"/>
      <c r="J48" s="35">
        <f t="shared" si="2"/>
        <v>800</v>
      </c>
      <c r="K48" s="35">
        <f t="shared" si="3"/>
      </c>
      <c r="L48" s="35">
        <f t="shared" si="4"/>
      </c>
      <c r="M48" s="35">
        <f t="shared" si="5"/>
      </c>
      <c r="N48" s="35">
        <f t="shared" si="6"/>
      </c>
      <c r="O48" s="35">
        <f t="shared" si="7"/>
      </c>
    </row>
    <row r="49" spans="1:15" ht="13.5">
      <c r="A49" s="30">
        <v>38836</v>
      </c>
      <c r="B49" s="31">
        <v>46</v>
      </c>
      <c r="C49" s="31" t="s">
        <v>50</v>
      </c>
      <c r="D49" s="32">
        <v>2.2</v>
      </c>
      <c r="E49" s="33">
        <v>2600</v>
      </c>
      <c r="F49" s="34">
        <f t="shared" si="8"/>
        <v>110442</v>
      </c>
      <c r="G49" s="37">
        <f>SUM(E41:E49)</f>
        <v>35700</v>
      </c>
      <c r="H49" s="35">
        <f t="shared" si="1"/>
        <v>2</v>
      </c>
      <c r="I49" s="35"/>
      <c r="J49" s="35">
        <f t="shared" si="2"/>
      </c>
      <c r="K49" s="35">
        <f t="shared" si="3"/>
      </c>
      <c r="L49" s="35">
        <f t="shared" si="4"/>
        <v>2600</v>
      </c>
      <c r="M49" s="35">
        <f t="shared" si="5"/>
      </c>
      <c r="N49" s="35">
        <f t="shared" si="6"/>
      </c>
      <c r="O49" s="35">
        <f t="shared" si="7"/>
      </c>
    </row>
    <row r="50" spans="1:15" ht="13.5">
      <c r="A50" s="38">
        <v>38838</v>
      </c>
      <c r="B50" s="39">
        <v>47</v>
      </c>
      <c r="C50" s="39" t="s">
        <v>51</v>
      </c>
      <c r="D50" s="40">
        <v>0.9</v>
      </c>
      <c r="E50" s="41">
        <v>1300</v>
      </c>
      <c r="F50" s="42">
        <f t="shared" si="8"/>
        <v>111742</v>
      </c>
      <c r="G50" s="43"/>
      <c r="H50" s="43">
        <f t="shared" si="1"/>
        <v>0</v>
      </c>
      <c r="I50" s="43"/>
      <c r="J50" s="43">
        <f t="shared" si="2"/>
        <v>1300</v>
      </c>
      <c r="K50" s="43">
        <f t="shared" si="3"/>
      </c>
      <c r="L50" s="43">
        <f t="shared" si="4"/>
      </c>
      <c r="M50" s="43">
        <f t="shared" si="5"/>
      </c>
      <c r="N50" s="43">
        <f t="shared" si="6"/>
      </c>
      <c r="O50" s="43">
        <f t="shared" si="7"/>
      </c>
    </row>
    <row r="51" spans="1:15" ht="13.5">
      <c r="A51" s="38">
        <v>38838</v>
      </c>
      <c r="B51" s="39">
        <v>48</v>
      </c>
      <c r="C51" s="39" t="s">
        <v>52</v>
      </c>
      <c r="D51" s="40">
        <v>1</v>
      </c>
      <c r="E51" s="41">
        <v>2000</v>
      </c>
      <c r="F51" s="42">
        <f t="shared" si="8"/>
        <v>113742</v>
      </c>
      <c r="G51" s="43"/>
      <c r="H51" s="43">
        <f t="shared" si="1"/>
        <v>1</v>
      </c>
      <c r="I51" s="43"/>
      <c r="J51" s="43">
        <f t="shared" si="2"/>
      </c>
      <c r="K51" s="43">
        <f t="shared" si="3"/>
        <v>2000</v>
      </c>
      <c r="L51" s="43">
        <f t="shared" si="4"/>
      </c>
      <c r="M51" s="43">
        <f t="shared" si="5"/>
      </c>
      <c r="N51" s="43">
        <f t="shared" si="6"/>
      </c>
      <c r="O51" s="43">
        <f t="shared" si="7"/>
      </c>
    </row>
    <row r="52" spans="1:15" ht="13.5">
      <c r="A52" s="38">
        <v>38840</v>
      </c>
      <c r="B52" s="39">
        <v>49</v>
      </c>
      <c r="C52" s="39" t="s">
        <v>53</v>
      </c>
      <c r="D52" s="40">
        <v>0.9</v>
      </c>
      <c r="E52" s="41">
        <v>1500</v>
      </c>
      <c r="F52" s="42">
        <f t="shared" si="8"/>
        <v>115242</v>
      </c>
      <c r="G52" s="43"/>
      <c r="H52" s="43">
        <f t="shared" si="1"/>
        <v>0</v>
      </c>
      <c r="I52" s="43"/>
      <c r="J52" s="43">
        <f t="shared" si="2"/>
        <v>1500</v>
      </c>
      <c r="K52" s="43">
        <f t="shared" si="3"/>
      </c>
      <c r="L52" s="43">
        <f t="shared" si="4"/>
      </c>
      <c r="M52" s="43">
        <f t="shared" si="5"/>
      </c>
      <c r="N52" s="43">
        <f t="shared" si="6"/>
      </c>
      <c r="O52" s="43">
        <f t="shared" si="7"/>
      </c>
    </row>
    <row r="53" spans="1:15" ht="13.5">
      <c r="A53" s="38">
        <v>38840</v>
      </c>
      <c r="B53" s="39">
        <v>50</v>
      </c>
      <c r="C53" s="39" t="s">
        <v>54</v>
      </c>
      <c r="D53" s="40">
        <v>1.4</v>
      </c>
      <c r="E53" s="41">
        <v>2300</v>
      </c>
      <c r="F53" s="42">
        <f t="shared" si="8"/>
        <v>117542</v>
      </c>
      <c r="G53" s="43"/>
      <c r="H53" s="43">
        <f t="shared" si="1"/>
        <v>1</v>
      </c>
      <c r="I53" s="43"/>
      <c r="J53" s="43">
        <f t="shared" si="2"/>
      </c>
      <c r="K53" s="43">
        <f t="shared" si="3"/>
        <v>2300</v>
      </c>
      <c r="L53" s="43">
        <f t="shared" si="4"/>
      </c>
      <c r="M53" s="43">
        <f t="shared" si="5"/>
      </c>
      <c r="N53" s="43">
        <f t="shared" si="6"/>
      </c>
      <c r="O53" s="43">
        <f t="shared" si="7"/>
      </c>
    </row>
    <row r="54" spans="1:15" ht="13.5">
      <c r="A54" s="38">
        <v>38840</v>
      </c>
      <c r="B54" s="39">
        <v>51</v>
      </c>
      <c r="C54" s="39" t="s">
        <v>55</v>
      </c>
      <c r="D54" s="40">
        <v>2</v>
      </c>
      <c r="E54" s="41">
        <v>1000</v>
      </c>
      <c r="F54" s="42">
        <f t="shared" si="8"/>
        <v>118542</v>
      </c>
      <c r="G54" s="43"/>
      <c r="H54" s="43">
        <f t="shared" si="1"/>
        <v>2</v>
      </c>
      <c r="I54" s="43"/>
      <c r="J54" s="43">
        <f t="shared" si="2"/>
      </c>
      <c r="K54" s="43">
        <f t="shared" si="3"/>
      </c>
      <c r="L54" s="43">
        <f t="shared" si="4"/>
        <v>1000</v>
      </c>
      <c r="M54" s="43">
        <f t="shared" si="5"/>
      </c>
      <c r="N54" s="43">
        <f t="shared" si="6"/>
      </c>
      <c r="O54" s="43">
        <f t="shared" si="7"/>
      </c>
    </row>
    <row r="55" spans="1:15" ht="13.5">
      <c r="A55" s="38">
        <v>38840</v>
      </c>
      <c r="B55" s="39">
        <v>52</v>
      </c>
      <c r="C55" s="39" t="s">
        <v>56</v>
      </c>
      <c r="D55" s="40">
        <v>3</v>
      </c>
      <c r="E55" s="41">
        <v>700</v>
      </c>
      <c r="F55" s="42">
        <f t="shared" si="8"/>
        <v>119242</v>
      </c>
      <c r="G55" s="43"/>
      <c r="H55" s="43">
        <f t="shared" si="1"/>
        <v>3</v>
      </c>
      <c r="I55" s="43"/>
      <c r="J55" s="43">
        <f t="shared" si="2"/>
      </c>
      <c r="K55" s="43">
        <f t="shared" si="3"/>
      </c>
      <c r="L55" s="43">
        <f t="shared" si="4"/>
      </c>
      <c r="M55" s="43">
        <f t="shared" si="5"/>
        <v>700</v>
      </c>
      <c r="N55" s="43">
        <f t="shared" si="6"/>
      </c>
      <c r="O55" s="43">
        <f t="shared" si="7"/>
      </c>
    </row>
    <row r="56" spans="1:15" ht="13.5">
      <c r="A56" s="38">
        <v>38841</v>
      </c>
      <c r="B56" s="39">
        <v>53</v>
      </c>
      <c r="C56" s="39" t="s">
        <v>57</v>
      </c>
      <c r="D56" s="40">
        <v>2</v>
      </c>
      <c r="E56" s="41">
        <v>800</v>
      </c>
      <c r="F56" s="42">
        <f t="shared" si="8"/>
        <v>120042</v>
      </c>
      <c r="G56" s="43"/>
      <c r="H56" s="43">
        <f t="shared" si="1"/>
        <v>2</v>
      </c>
      <c r="I56" s="43"/>
      <c r="J56" s="43">
        <f t="shared" si="2"/>
      </c>
      <c r="K56" s="43">
        <f t="shared" si="3"/>
      </c>
      <c r="L56" s="43">
        <f t="shared" si="4"/>
        <v>800</v>
      </c>
      <c r="M56" s="43">
        <f t="shared" si="5"/>
      </c>
      <c r="N56" s="43">
        <f t="shared" si="6"/>
      </c>
      <c r="O56" s="43">
        <f t="shared" si="7"/>
      </c>
    </row>
    <row r="57" spans="1:15" ht="13.5">
      <c r="A57" s="38">
        <v>38841</v>
      </c>
      <c r="B57" s="39">
        <v>54</v>
      </c>
      <c r="C57" s="39" t="s">
        <v>58</v>
      </c>
      <c r="D57" s="40">
        <v>2</v>
      </c>
      <c r="E57" s="41">
        <v>800</v>
      </c>
      <c r="F57" s="42">
        <f t="shared" si="8"/>
        <v>120842</v>
      </c>
      <c r="G57" s="43"/>
      <c r="H57" s="43">
        <f t="shared" si="1"/>
        <v>2</v>
      </c>
      <c r="I57" s="43"/>
      <c r="J57" s="43">
        <f t="shared" si="2"/>
      </c>
      <c r="K57" s="43">
        <f t="shared" si="3"/>
      </c>
      <c r="L57" s="43">
        <f t="shared" si="4"/>
        <v>800</v>
      </c>
      <c r="M57" s="43">
        <f t="shared" si="5"/>
      </c>
      <c r="N57" s="43">
        <f t="shared" si="6"/>
      </c>
      <c r="O57" s="43">
        <f t="shared" si="7"/>
      </c>
    </row>
    <row r="58" spans="1:15" ht="13.5">
      <c r="A58" s="38">
        <v>38843</v>
      </c>
      <c r="B58" s="39">
        <v>55</v>
      </c>
      <c r="C58" s="39" t="s">
        <v>59</v>
      </c>
      <c r="D58" s="40">
        <v>2</v>
      </c>
      <c r="E58" s="41">
        <v>1200</v>
      </c>
      <c r="F58" s="42">
        <f t="shared" si="8"/>
        <v>122042</v>
      </c>
      <c r="G58" s="43"/>
      <c r="H58" s="43">
        <f t="shared" si="1"/>
        <v>2</v>
      </c>
      <c r="I58" s="43"/>
      <c r="J58" s="43">
        <f t="shared" si="2"/>
      </c>
      <c r="K58" s="43">
        <f t="shared" si="3"/>
      </c>
      <c r="L58" s="43">
        <f t="shared" si="4"/>
        <v>1200</v>
      </c>
      <c r="M58" s="43">
        <f t="shared" si="5"/>
      </c>
      <c r="N58" s="43">
        <f t="shared" si="6"/>
      </c>
      <c r="O58" s="43">
        <f t="shared" si="7"/>
      </c>
    </row>
    <row r="59" spans="1:15" ht="13.5">
      <c r="A59" s="38">
        <v>38843</v>
      </c>
      <c r="B59" s="39">
        <v>56</v>
      </c>
      <c r="C59" s="39" t="s">
        <v>60</v>
      </c>
      <c r="D59" s="40">
        <v>2</v>
      </c>
      <c r="E59" s="41">
        <v>1000</v>
      </c>
      <c r="F59" s="42">
        <f t="shared" si="8"/>
        <v>123042</v>
      </c>
      <c r="G59" s="43"/>
      <c r="H59" s="43">
        <f t="shared" si="1"/>
        <v>2</v>
      </c>
      <c r="I59" s="43"/>
      <c r="J59" s="43">
        <f t="shared" si="2"/>
      </c>
      <c r="K59" s="43">
        <f t="shared" si="3"/>
      </c>
      <c r="L59" s="43">
        <f t="shared" si="4"/>
        <v>1000</v>
      </c>
      <c r="M59" s="43">
        <f t="shared" si="5"/>
      </c>
      <c r="N59" s="43">
        <f t="shared" si="6"/>
      </c>
      <c r="O59" s="43">
        <f t="shared" si="7"/>
      </c>
    </row>
    <row r="60" spans="1:15" ht="13.5">
      <c r="A60" s="38">
        <v>38844</v>
      </c>
      <c r="B60" s="39">
        <v>57</v>
      </c>
      <c r="C60" s="39" t="s">
        <v>61</v>
      </c>
      <c r="D60" s="40">
        <v>1.6</v>
      </c>
      <c r="E60" s="41">
        <v>5400</v>
      </c>
      <c r="F60" s="42">
        <f t="shared" si="8"/>
        <v>128442</v>
      </c>
      <c r="G60" s="43"/>
      <c r="H60" s="43">
        <f t="shared" si="1"/>
        <v>1</v>
      </c>
      <c r="I60" s="43"/>
      <c r="J60" s="43">
        <f t="shared" si="2"/>
      </c>
      <c r="K60" s="43">
        <f t="shared" si="3"/>
        <v>5400</v>
      </c>
      <c r="L60" s="43">
        <f t="shared" si="4"/>
      </c>
      <c r="M60" s="43">
        <f t="shared" si="5"/>
      </c>
      <c r="N60" s="43">
        <f t="shared" si="6"/>
      </c>
      <c r="O60" s="43">
        <f t="shared" si="7"/>
      </c>
    </row>
    <row r="61" spans="1:15" ht="13.5">
      <c r="A61" s="38">
        <v>38844</v>
      </c>
      <c r="B61" s="39">
        <v>58</v>
      </c>
      <c r="C61" s="39" t="s">
        <v>62</v>
      </c>
      <c r="D61" s="40">
        <v>0.6</v>
      </c>
      <c r="E61" s="41">
        <v>300</v>
      </c>
      <c r="F61" s="42">
        <f t="shared" si="8"/>
        <v>128742</v>
      </c>
      <c r="G61" s="43"/>
      <c r="H61" s="43">
        <f t="shared" si="1"/>
        <v>0</v>
      </c>
      <c r="I61" s="43"/>
      <c r="J61" s="43">
        <f t="shared" si="2"/>
        <v>300</v>
      </c>
      <c r="K61" s="43">
        <f t="shared" si="3"/>
      </c>
      <c r="L61" s="43">
        <f t="shared" si="4"/>
      </c>
      <c r="M61" s="43">
        <f t="shared" si="5"/>
      </c>
      <c r="N61" s="43">
        <f t="shared" si="6"/>
      </c>
      <c r="O61" s="43">
        <f t="shared" si="7"/>
      </c>
    </row>
    <row r="62" spans="1:15" ht="13.5">
      <c r="A62" s="38">
        <v>38844</v>
      </c>
      <c r="B62" s="39">
        <v>59</v>
      </c>
      <c r="C62" s="39" t="s">
        <v>63</v>
      </c>
      <c r="D62" s="40">
        <v>0.5</v>
      </c>
      <c r="E62" s="41">
        <v>500</v>
      </c>
      <c r="F62" s="42">
        <f t="shared" si="8"/>
        <v>129242</v>
      </c>
      <c r="G62" s="43"/>
      <c r="H62" s="43">
        <f t="shared" si="1"/>
        <v>0</v>
      </c>
      <c r="I62" s="43"/>
      <c r="J62" s="43">
        <f t="shared" si="2"/>
        <v>500</v>
      </c>
      <c r="K62" s="43">
        <f t="shared" si="3"/>
      </c>
      <c r="L62" s="43">
        <f t="shared" si="4"/>
      </c>
      <c r="M62" s="43">
        <f t="shared" si="5"/>
      </c>
      <c r="N62" s="43">
        <f t="shared" si="6"/>
      </c>
      <c r="O62" s="43">
        <f t="shared" si="7"/>
      </c>
    </row>
    <row r="63" spans="1:15" ht="13.5">
      <c r="A63" s="38">
        <v>38844</v>
      </c>
      <c r="B63" s="39">
        <v>60</v>
      </c>
      <c r="C63" s="39" t="s">
        <v>64</v>
      </c>
      <c r="D63" s="40">
        <v>1</v>
      </c>
      <c r="E63" s="41">
        <v>600</v>
      </c>
      <c r="F63" s="42">
        <f t="shared" si="8"/>
        <v>129842</v>
      </c>
      <c r="G63" s="43"/>
      <c r="H63" s="43">
        <f t="shared" si="1"/>
        <v>1</v>
      </c>
      <c r="I63" s="43"/>
      <c r="J63" s="43">
        <f t="shared" si="2"/>
      </c>
      <c r="K63" s="43">
        <f t="shared" si="3"/>
        <v>600</v>
      </c>
      <c r="L63" s="43">
        <f t="shared" si="4"/>
      </c>
      <c r="M63" s="43">
        <f t="shared" si="5"/>
      </c>
      <c r="N63" s="43">
        <f t="shared" si="6"/>
      </c>
      <c r="O63" s="43">
        <f t="shared" si="7"/>
      </c>
    </row>
    <row r="64" spans="1:15" ht="13.5">
      <c r="A64" s="38">
        <v>38845</v>
      </c>
      <c r="B64" s="39">
        <v>61</v>
      </c>
      <c r="C64" s="39" t="s">
        <v>65</v>
      </c>
      <c r="D64" s="40">
        <v>1</v>
      </c>
      <c r="E64" s="41">
        <v>300</v>
      </c>
      <c r="F64" s="42">
        <f t="shared" si="8"/>
        <v>130142</v>
      </c>
      <c r="G64" s="43"/>
      <c r="H64" s="43">
        <f t="shared" si="1"/>
        <v>1</v>
      </c>
      <c r="I64" s="43"/>
      <c r="J64" s="43">
        <f t="shared" si="2"/>
      </c>
      <c r="K64" s="43">
        <f t="shared" si="3"/>
        <v>300</v>
      </c>
      <c r="L64" s="43">
        <f t="shared" si="4"/>
      </c>
      <c r="M64" s="43">
        <f t="shared" si="5"/>
      </c>
      <c r="N64" s="43">
        <f t="shared" si="6"/>
      </c>
      <c r="O64" s="43">
        <f t="shared" si="7"/>
      </c>
    </row>
    <row r="65" spans="1:15" ht="13.5">
      <c r="A65" s="38">
        <v>38847</v>
      </c>
      <c r="B65" s="39">
        <v>62</v>
      </c>
      <c r="C65" s="44" t="s">
        <v>66</v>
      </c>
      <c r="D65" s="40">
        <v>2</v>
      </c>
      <c r="E65" s="41">
        <v>6300</v>
      </c>
      <c r="F65" s="42">
        <f t="shared" si="8"/>
        <v>136442</v>
      </c>
      <c r="G65" s="43"/>
      <c r="H65" s="43">
        <f t="shared" si="1"/>
        <v>2</v>
      </c>
      <c r="I65" s="43"/>
      <c r="J65" s="43">
        <f t="shared" si="2"/>
      </c>
      <c r="K65" s="43">
        <f t="shared" si="3"/>
      </c>
      <c r="L65" s="43">
        <f t="shared" si="4"/>
        <v>6300</v>
      </c>
      <c r="M65" s="43">
        <f t="shared" si="5"/>
      </c>
      <c r="N65" s="43">
        <f t="shared" si="6"/>
      </c>
      <c r="O65" s="43">
        <f t="shared" si="7"/>
      </c>
    </row>
    <row r="66" spans="1:15" ht="13.5">
      <c r="A66" s="38">
        <v>38850</v>
      </c>
      <c r="B66" s="39">
        <v>63</v>
      </c>
      <c r="C66" s="39" t="s">
        <v>67</v>
      </c>
      <c r="D66" s="40">
        <v>0.9</v>
      </c>
      <c r="E66" s="41">
        <v>1500</v>
      </c>
      <c r="F66" s="42">
        <f t="shared" si="8"/>
        <v>137942</v>
      </c>
      <c r="G66" s="43"/>
      <c r="H66" s="43">
        <f t="shared" si="1"/>
        <v>0</v>
      </c>
      <c r="I66" s="43"/>
      <c r="J66" s="43">
        <f t="shared" si="2"/>
        <v>1500</v>
      </c>
      <c r="K66" s="43">
        <f t="shared" si="3"/>
      </c>
      <c r="L66" s="43">
        <f t="shared" si="4"/>
      </c>
      <c r="M66" s="43">
        <f t="shared" si="5"/>
      </c>
      <c r="N66" s="43">
        <f t="shared" si="6"/>
      </c>
      <c r="O66" s="43">
        <f t="shared" si="7"/>
      </c>
    </row>
    <row r="67" spans="1:15" ht="13.5">
      <c r="A67" s="38">
        <v>38851</v>
      </c>
      <c r="B67" s="39">
        <v>64</v>
      </c>
      <c r="C67" s="39" t="s">
        <v>68</v>
      </c>
      <c r="D67" s="40">
        <v>3.2</v>
      </c>
      <c r="E67" s="41">
        <v>5600</v>
      </c>
      <c r="F67" s="42">
        <f t="shared" si="8"/>
        <v>143542</v>
      </c>
      <c r="G67" s="43"/>
      <c r="H67" s="43">
        <f t="shared" si="1"/>
        <v>3</v>
      </c>
      <c r="I67" s="43"/>
      <c r="J67" s="43">
        <f t="shared" si="2"/>
      </c>
      <c r="K67" s="43">
        <f t="shared" si="3"/>
      </c>
      <c r="L67" s="43">
        <f t="shared" si="4"/>
      </c>
      <c r="M67" s="43">
        <f t="shared" si="5"/>
        <v>5600</v>
      </c>
      <c r="N67" s="43">
        <f t="shared" si="6"/>
      </c>
      <c r="O67" s="43">
        <f t="shared" si="7"/>
      </c>
    </row>
    <row r="68" spans="1:15" ht="13.5">
      <c r="A68" s="38">
        <v>38853</v>
      </c>
      <c r="B68" s="39">
        <v>65</v>
      </c>
      <c r="C68" s="39" t="s">
        <v>69</v>
      </c>
      <c r="D68" s="40">
        <v>0.8</v>
      </c>
      <c r="E68" s="41">
        <v>1000</v>
      </c>
      <c r="F68" s="42">
        <f t="shared" si="8"/>
        <v>144542</v>
      </c>
      <c r="G68" s="43"/>
      <c r="H68" s="43">
        <f aca="true" t="shared" si="9" ref="H68:H131">IF(D68&gt;4.9,5,IF(D68&gt;3.9,4,IF(D68&gt;2.9,3,IF(D68&gt;1.9,2,IF(D68&gt;0.9,1,0)))))</f>
        <v>0</v>
      </c>
      <c r="I68" s="43"/>
      <c r="J68" s="43">
        <f aca="true" t="shared" si="10" ref="J68:J131">IF($H68=0,$E68,"")</f>
        <v>1000</v>
      </c>
      <c r="K68" s="43">
        <f aca="true" t="shared" si="11" ref="K68:K131">IF($H68=1,$E68,"")</f>
      </c>
      <c r="L68" s="43">
        <f aca="true" t="shared" si="12" ref="L68:L131">IF($H68=2,$E68,"")</f>
      </c>
      <c r="M68" s="43">
        <f aca="true" t="shared" si="13" ref="M68:M131">IF($H68=3,$E68,"")</f>
      </c>
      <c r="N68" s="43">
        <f aca="true" t="shared" si="14" ref="N68:N131">IF($H68=4,$E68,"")</f>
      </c>
      <c r="O68" s="43">
        <f aca="true" t="shared" si="15" ref="O68:O131">IF($H68=5,$E68,"")</f>
      </c>
    </row>
    <row r="69" spans="1:15" ht="13.5">
      <c r="A69" s="38">
        <v>38855</v>
      </c>
      <c r="B69" s="39">
        <v>66</v>
      </c>
      <c r="C69" s="39" t="s">
        <v>70</v>
      </c>
      <c r="D69" s="40">
        <v>2.2</v>
      </c>
      <c r="E69" s="41">
        <v>5500</v>
      </c>
      <c r="F69" s="42">
        <f aca="true" t="shared" si="16" ref="F69:F132">F68+E69</f>
        <v>150042</v>
      </c>
      <c r="G69" s="43"/>
      <c r="H69" s="43">
        <f t="shared" si="9"/>
        <v>2</v>
      </c>
      <c r="I69" s="43"/>
      <c r="J69" s="43">
        <f t="shared" si="10"/>
      </c>
      <c r="K69" s="43">
        <f t="shared" si="11"/>
      </c>
      <c r="L69" s="43">
        <f t="shared" si="12"/>
        <v>5500</v>
      </c>
      <c r="M69" s="43">
        <f t="shared" si="13"/>
      </c>
      <c r="N69" s="43">
        <f t="shared" si="14"/>
      </c>
      <c r="O69" s="43">
        <f t="shared" si="15"/>
      </c>
    </row>
    <row r="70" spans="1:15" ht="13.5">
      <c r="A70" s="38">
        <v>38855</v>
      </c>
      <c r="B70" s="39">
        <v>67</v>
      </c>
      <c r="C70" s="39" t="s">
        <v>71</v>
      </c>
      <c r="D70" s="40">
        <v>0.5</v>
      </c>
      <c r="E70" s="41">
        <v>200</v>
      </c>
      <c r="F70" s="42">
        <f t="shared" si="16"/>
        <v>150242</v>
      </c>
      <c r="G70" s="43"/>
      <c r="H70" s="43">
        <f t="shared" si="9"/>
        <v>0</v>
      </c>
      <c r="I70" s="43"/>
      <c r="J70" s="43">
        <f t="shared" si="10"/>
        <v>200</v>
      </c>
      <c r="K70" s="43">
        <f t="shared" si="11"/>
      </c>
      <c r="L70" s="43">
        <f t="shared" si="12"/>
      </c>
      <c r="M70" s="43">
        <f t="shared" si="13"/>
      </c>
      <c r="N70" s="43">
        <f t="shared" si="14"/>
      </c>
      <c r="O70" s="43">
        <f t="shared" si="15"/>
      </c>
    </row>
    <row r="71" spans="1:15" ht="13.5">
      <c r="A71" s="38">
        <v>38855</v>
      </c>
      <c r="B71" s="39">
        <v>68</v>
      </c>
      <c r="C71" s="39" t="s">
        <v>72</v>
      </c>
      <c r="D71" s="40">
        <v>0.9</v>
      </c>
      <c r="E71" s="41">
        <v>600</v>
      </c>
      <c r="F71" s="42">
        <f t="shared" si="16"/>
        <v>150842</v>
      </c>
      <c r="G71" s="43"/>
      <c r="H71" s="43">
        <f t="shared" si="9"/>
        <v>0</v>
      </c>
      <c r="I71" s="43"/>
      <c r="J71" s="43">
        <f t="shared" si="10"/>
        <v>600</v>
      </c>
      <c r="K71" s="43">
        <f t="shared" si="11"/>
      </c>
      <c r="L71" s="43">
        <f t="shared" si="12"/>
      </c>
      <c r="M71" s="43">
        <f t="shared" si="13"/>
      </c>
      <c r="N71" s="43">
        <f t="shared" si="14"/>
      </c>
      <c r="O71" s="43">
        <f t="shared" si="15"/>
      </c>
    </row>
    <row r="72" spans="1:15" ht="13.5">
      <c r="A72" s="38">
        <v>38856</v>
      </c>
      <c r="B72" s="39">
        <v>69</v>
      </c>
      <c r="C72" s="39" t="s">
        <v>73</v>
      </c>
      <c r="D72" s="40">
        <v>1.8</v>
      </c>
      <c r="E72" s="41">
        <v>3200</v>
      </c>
      <c r="F72" s="42">
        <f t="shared" si="16"/>
        <v>154042</v>
      </c>
      <c r="G72" s="43"/>
      <c r="H72" s="43">
        <f t="shared" si="9"/>
        <v>1</v>
      </c>
      <c r="I72" s="43"/>
      <c r="J72" s="43">
        <f t="shared" si="10"/>
      </c>
      <c r="K72" s="43">
        <f t="shared" si="11"/>
        <v>3200</v>
      </c>
      <c r="L72" s="43">
        <f t="shared" si="12"/>
      </c>
      <c r="M72" s="43">
        <f t="shared" si="13"/>
      </c>
      <c r="N72" s="43">
        <f t="shared" si="14"/>
      </c>
      <c r="O72" s="43">
        <f t="shared" si="15"/>
      </c>
    </row>
    <row r="73" spans="1:15" ht="13.5">
      <c r="A73" s="38">
        <v>38856</v>
      </c>
      <c r="B73" s="39">
        <v>70</v>
      </c>
      <c r="C73" s="39" t="s">
        <v>74</v>
      </c>
      <c r="D73" s="40">
        <v>2</v>
      </c>
      <c r="E73" s="41">
        <v>2000</v>
      </c>
      <c r="F73" s="42">
        <f t="shared" si="16"/>
        <v>156042</v>
      </c>
      <c r="G73" s="43"/>
      <c r="H73" s="43">
        <f t="shared" si="9"/>
        <v>2</v>
      </c>
      <c r="I73" s="43"/>
      <c r="J73" s="43">
        <f t="shared" si="10"/>
      </c>
      <c r="K73" s="43">
        <f t="shared" si="11"/>
      </c>
      <c r="L73" s="43">
        <f t="shared" si="12"/>
        <v>2000</v>
      </c>
      <c r="M73" s="43">
        <f t="shared" si="13"/>
      </c>
      <c r="N73" s="43">
        <f t="shared" si="14"/>
      </c>
      <c r="O73" s="43">
        <f t="shared" si="15"/>
      </c>
    </row>
    <row r="74" spans="1:15" ht="13.5">
      <c r="A74" s="38">
        <v>38857</v>
      </c>
      <c r="B74" s="39">
        <v>71</v>
      </c>
      <c r="C74" s="44" t="s">
        <v>75</v>
      </c>
      <c r="D74" s="40">
        <v>1.4</v>
      </c>
      <c r="E74" s="41">
        <v>800</v>
      </c>
      <c r="F74" s="42">
        <f t="shared" si="16"/>
        <v>156842</v>
      </c>
      <c r="G74" s="43"/>
      <c r="H74" s="43">
        <f t="shared" si="9"/>
        <v>1</v>
      </c>
      <c r="I74" s="43"/>
      <c r="J74" s="43">
        <f t="shared" si="10"/>
      </c>
      <c r="K74" s="43">
        <f t="shared" si="11"/>
        <v>800</v>
      </c>
      <c r="L74" s="43">
        <f t="shared" si="12"/>
      </c>
      <c r="M74" s="43">
        <f t="shared" si="13"/>
      </c>
      <c r="N74" s="43">
        <f t="shared" si="14"/>
      </c>
      <c r="O74" s="43">
        <f t="shared" si="15"/>
      </c>
    </row>
    <row r="75" spans="1:15" ht="13.5">
      <c r="A75" s="38">
        <v>38858</v>
      </c>
      <c r="B75" s="39">
        <v>72</v>
      </c>
      <c r="C75" s="39" t="s">
        <v>76</v>
      </c>
      <c r="D75" s="40">
        <v>0.5</v>
      </c>
      <c r="E75" s="41">
        <v>400</v>
      </c>
      <c r="F75" s="42">
        <f t="shared" si="16"/>
        <v>157242</v>
      </c>
      <c r="G75" s="43"/>
      <c r="H75" s="43">
        <f t="shared" si="9"/>
        <v>0</v>
      </c>
      <c r="I75" s="43"/>
      <c r="J75" s="43">
        <f t="shared" si="10"/>
        <v>400</v>
      </c>
      <c r="K75" s="43">
        <f t="shared" si="11"/>
      </c>
      <c r="L75" s="43">
        <f t="shared" si="12"/>
      </c>
      <c r="M75" s="43">
        <f t="shared" si="13"/>
      </c>
      <c r="N75" s="43">
        <f t="shared" si="14"/>
      </c>
      <c r="O75" s="43">
        <f t="shared" si="15"/>
      </c>
    </row>
    <row r="76" spans="1:15" ht="13.5">
      <c r="A76" s="38">
        <v>38860</v>
      </c>
      <c r="B76" s="39">
        <v>73</v>
      </c>
      <c r="C76" s="43" t="s">
        <v>77</v>
      </c>
      <c r="D76" s="40">
        <v>1</v>
      </c>
      <c r="E76" s="41">
        <v>2200</v>
      </c>
      <c r="F76" s="42">
        <f t="shared" si="16"/>
        <v>159442</v>
      </c>
      <c r="G76" s="43"/>
      <c r="H76" s="43">
        <f t="shared" si="9"/>
        <v>1</v>
      </c>
      <c r="I76" s="43"/>
      <c r="J76" s="43">
        <f t="shared" si="10"/>
      </c>
      <c r="K76" s="43">
        <f t="shared" si="11"/>
        <v>2200</v>
      </c>
      <c r="L76" s="43">
        <f t="shared" si="12"/>
      </c>
      <c r="M76" s="43">
        <f t="shared" si="13"/>
      </c>
      <c r="N76" s="43">
        <f t="shared" si="14"/>
      </c>
      <c r="O76" s="43">
        <f t="shared" si="15"/>
      </c>
    </row>
    <row r="77" spans="1:15" ht="13.5">
      <c r="A77" s="38">
        <v>38861</v>
      </c>
      <c r="B77" s="39">
        <v>74</v>
      </c>
      <c r="C77" s="43" t="s">
        <v>78</v>
      </c>
      <c r="D77" s="40">
        <v>1.8</v>
      </c>
      <c r="E77" s="41">
        <v>3200</v>
      </c>
      <c r="F77" s="42">
        <f t="shared" si="16"/>
        <v>162642</v>
      </c>
      <c r="G77" s="43"/>
      <c r="H77" s="43">
        <f t="shared" si="9"/>
        <v>1</v>
      </c>
      <c r="I77" s="43"/>
      <c r="J77" s="43">
        <f t="shared" si="10"/>
      </c>
      <c r="K77" s="43">
        <f t="shared" si="11"/>
        <v>3200</v>
      </c>
      <c r="L77" s="43">
        <f t="shared" si="12"/>
      </c>
      <c r="M77" s="43">
        <f t="shared" si="13"/>
      </c>
      <c r="N77" s="43">
        <f t="shared" si="14"/>
      </c>
      <c r="O77" s="43">
        <f t="shared" si="15"/>
      </c>
    </row>
    <row r="78" spans="1:15" ht="13.5">
      <c r="A78" s="38">
        <v>38862</v>
      </c>
      <c r="B78" s="39">
        <v>75</v>
      </c>
      <c r="C78" s="43" t="s">
        <v>79</v>
      </c>
      <c r="D78" s="40">
        <v>1.2</v>
      </c>
      <c r="E78" s="41">
        <v>2300</v>
      </c>
      <c r="F78" s="42">
        <f t="shared" si="16"/>
        <v>164942</v>
      </c>
      <c r="G78" s="43"/>
      <c r="H78" s="43">
        <f t="shared" si="9"/>
        <v>1</v>
      </c>
      <c r="I78" s="43"/>
      <c r="J78" s="43">
        <f t="shared" si="10"/>
      </c>
      <c r="K78" s="43">
        <f t="shared" si="11"/>
        <v>2300</v>
      </c>
      <c r="L78" s="43">
        <f t="shared" si="12"/>
      </c>
      <c r="M78" s="43">
        <f t="shared" si="13"/>
      </c>
      <c r="N78" s="43">
        <f t="shared" si="14"/>
      </c>
      <c r="O78" s="43">
        <f t="shared" si="15"/>
      </c>
    </row>
    <row r="79" spans="1:15" ht="13.5">
      <c r="A79" s="38">
        <v>38862</v>
      </c>
      <c r="B79" s="39">
        <v>76</v>
      </c>
      <c r="C79" s="43" t="s">
        <v>80</v>
      </c>
      <c r="D79" s="40">
        <v>1.4</v>
      </c>
      <c r="E79" s="41">
        <v>900</v>
      </c>
      <c r="F79" s="42">
        <f t="shared" si="16"/>
        <v>165842</v>
      </c>
      <c r="G79" s="43"/>
      <c r="H79" s="43">
        <f t="shared" si="9"/>
        <v>1</v>
      </c>
      <c r="I79" s="43"/>
      <c r="J79" s="43">
        <f t="shared" si="10"/>
      </c>
      <c r="K79" s="43">
        <f t="shared" si="11"/>
        <v>900</v>
      </c>
      <c r="L79" s="43">
        <f t="shared" si="12"/>
      </c>
      <c r="M79" s="43">
        <f t="shared" si="13"/>
      </c>
      <c r="N79" s="43">
        <f t="shared" si="14"/>
      </c>
      <c r="O79" s="43">
        <f t="shared" si="15"/>
      </c>
    </row>
    <row r="80" spans="1:15" ht="13.5">
      <c r="A80" s="38">
        <v>38865</v>
      </c>
      <c r="B80" s="39">
        <v>77</v>
      </c>
      <c r="C80" s="43" t="s">
        <v>81</v>
      </c>
      <c r="D80" s="40">
        <v>3</v>
      </c>
      <c r="E80" s="43">
        <v>5200</v>
      </c>
      <c r="F80" s="42">
        <f t="shared" si="16"/>
        <v>171042</v>
      </c>
      <c r="G80" s="43"/>
      <c r="H80" s="43">
        <f t="shared" si="9"/>
        <v>3</v>
      </c>
      <c r="I80" s="43"/>
      <c r="J80" s="43">
        <f t="shared" si="10"/>
      </c>
      <c r="K80" s="43">
        <f t="shared" si="11"/>
      </c>
      <c r="L80" s="43">
        <f t="shared" si="12"/>
      </c>
      <c r="M80" s="43">
        <f t="shared" si="13"/>
        <v>5200</v>
      </c>
      <c r="N80" s="43">
        <f t="shared" si="14"/>
      </c>
      <c r="O80" s="43">
        <f t="shared" si="15"/>
      </c>
    </row>
    <row r="81" spans="1:15" ht="13.5">
      <c r="A81" s="38">
        <v>38866</v>
      </c>
      <c r="B81" s="39">
        <v>78</v>
      </c>
      <c r="C81" s="43" t="s">
        <v>82</v>
      </c>
      <c r="D81" s="40">
        <v>1.2</v>
      </c>
      <c r="E81" s="41">
        <v>700</v>
      </c>
      <c r="F81" s="42">
        <f t="shared" si="16"/>
        <v>171742</v>
      </c>
      <c r="G81" s="45">
        <f>SUM(E50:E81)</f>
        <v>61300</v>
      </c>
      <c r="H81" s="43">
        <f t="shared" si="9"/>
        <v>1</v>
      </c>
      <c r="I81" s="43"/>
      <c r="J81" s="43">
        <f t="shared" si="10"/>
      </c>
      <c r="K81" s="43">
        <f t="shared" si="11"/>
        <v>700</v>
      </c>
      <c r="L81" s="43">
        <f t="shared" si="12"/>
      </c>
      <c r="M81" s="43">
        <f t="shared" si="13"/>
      </c>
      <c r="N81" s="43">
        <f t="shared" si="14"/>
      </c>
      <c r="O81" s="43">
        <f t="shared" si="15"/>
      </c>
    </row>
    <row r="82" spans="1:15" ht="13.5">
      <c r="A82" s="46">
        <v>38871</v>
      </c>
      <c r="B82" s="47">
        <v>79</v>
      </c>
      <c r="C82" s="48" t="s">
        <v>83</v>
      </c>
      <c r="D82" s="49">
        <v>3.6</v>
      </c>
      <c r="E82" s="50">
        <v>23000</v>
      </c>
      <c r="F82" s="51">
        <f t="shared" si="16"/>
        <v>194742</v>
      </c>
      <c r="G82" s="48"/>
      <c r="H82" s="48">
        <f t="shared" si="9"/>
        <v>3</v>
      </c>
      <c r="I82" s="48"/>
      <c r="J82" s="48">
        <f t="shared" si="10"/>
      </c>
      <c r="K82" s="48">
        <f t="shared" si="11"/>
      </c>
      <c r="L82" s="48">
        <f t="shared" si="12"/>
      </c>
      <c r="M82" s="48">
        <f t="shared" si="13"/>
        <v>23000</v>
      </c>
      <c r="N82" s="48">
        <f t="shared" si="14"/>
      </c>
      <c r="O82" s="48">
        <f t="shared" si="15"/>
      </c>
    </row>
    <row r="83" spans="1:15" ht="13.5">
      <c r="A83" s="46">
        <v>38872</v>
      </c>
      <c r="B83" s="47">
        <v>80</v>
      </c>
      <c r="C83" s="48" t="s">
        <v>84</v>
      </c>
      <c r="D83" s="49">
        <v>1.4</v>
      </c>
      <c r="E83" s="50">
        <v>600</v>
      </c>
      <c r="F83" s="51">
        <f t="shared" si="16"/>
        <v>195342</v>
      </c>
      <c r="G83" s="48"/>
      <c r="H83" s="48">
        <f t="shared" si="9"/>
        <v>1</v>
      </c>
      <c r="I83" s="48"/>
      <c r="J83" s="48">
        <f t="shared" si="10"/>
      </c>
      <c r="K83" s="48">
        <f t="shared" si="11"/>
        <v>600</v>
      </c>
      <c r="L83" s="48">
        <f t="shared" si="12"/>
      </c>
      <c r="M83" s="48">
        <f t="shared" si="13"/>
      </c>
      <c r="N83" s="48">
        <f t="shared" si="14"/>
      </c>
      <c r="O83" s="48">
        <f t="shared" si="15"/>
      </c>
    </row>
    <row r="84" spans="1:15" ht="13.5">
      <c r="A84" s="46">
        <v>38872</v>
      </c>
      <c r="B84" s="47">
        <v>81</v>
      </c>
      <c r="C84" s="48" t="s">
        <v>85</v>
      </c>
      <c r="D84" s="49">
        <v>1.6</v>
      </c>
      <c r="E84" s="50">
        <v>700</v>
      </c>
      <c r="F84" s="51">
        <f t="shared" si="16"/>
        <v>196042</v>
      </c>
      <c r="G84" s="48"/>
      <c r="H84" s="48">
        <f t="shared" si="9"/>
        <v>1</v>
      </c>
      <c r="I84" s="48"/>
      <c r="J84" s="48">
        <f t="shared" si="10"/>
      </c>
      <c r="K84" s="48">
        <f t="shared" si="11"/>
        <v>700</v>
      </c>
      <c r="L84" s="48">
        <f t="shared" si="12"/>
      </c>
      <c r="M84" s="48">
        <f t="shared" si="13"/>
      </c>
      <c r="N84" s="48">
        <f t="shared" si="14"/>
      </c>
      <c r="O84" s="48">
        <f t="shared" si="15"/>
      </c>
    </row>
    <row r="85" spans="1:15" ht="13.5">
      <c r="A85" s="46">
        <v>38873</v>
      </c>
      <c r="B85" s="47">
        <v>82</v>
      </c>
      <c r="C85" s="48" t="s">
        <v>86</v>
      </c>
      <c r="D85" s="49">
        <v>1.6</v>
      </c>
      <c r="E85" s="50">
        <v>9600</v>
      </c>
      <c r="F85" s="51">
        <f t="shared" si="16"/>
        <v>205642</v>
      </c>
      <c r="G85" s="48"/>
      <c r="H85" s="48">
        <f t="shared" si="9"/>
        <v>1</v>
      </c>
      <c r="I85" s="48"/>
      <c r="J85" s="48">
        <f t="shared" si="10"/>
      </c>
      <c r="K85" s="48">
        <f t="shared" si="11"/>
        <v>9600</v>
      </c>
      <c r="L85" s="48">
        <f t="shared" si="12"/>
      </c>
      <c r="M85" s="48">
        <f t="shared" si="13"/>
      </c>
      <c r="N85" s="48">
        <f t="shared" si="14"/>
      </c>
      <c r="O85" s="48">
        <f t="shared" si="15"/>
      </c>
    </row>
    <row r="86" spans="1:15" ht="13.5">
      <c r="A86" s="46">
        <v>38874</v>
      </c>
      <c r="B86" s="47">
        <v>83</v>
      </c>
      <c r="C86" s="48" t="s">
        <v>87</v>
      </c>
      <c r="D86" s="49">
        <v>1.4</v>
      </c>
      <c r="E86" s="50">
        <v>600</v>
      </c>
      <c r="F86" s="51">
        <f t="shared" si="16"/>
        <v>206242</v>
      </c>
      <c r="G86" s="48"/>
      <c r="H86" s="48">
        <f t="shared" si="9"/>
        <v>1</v>
      </c>
      <c r="I86" s="48"/>
      <c r="J86" s="48">
        <f t="shared" si="10"/>
      </c>
      <c r="K86" s="48">
        <f t="shared" si="11"/>
        <v>600</v>
      </c>
      <c r="L86" s="48">
        <f t="shared" si="12"/>
      </c>
      <c r="M86" s="48">
        <f t="shared" si="13"/>
      </c>
      <c r="N86" s="48">
        <f t="shared" si="14"/>
      </c>
      <c r="O86" s="48">
        <f t="shared" si="15"/>
      </c>
    </row>
    <row r="87" spans="1:15" ht="13.5">
      <c r="A87" s="46">
        <v>38875</v>
      </c>
      <c r="B87" s="47">
        <v>84</v>
      </c>
      <c r="C87" s="48" t="s">
        <v>88</v>
      </c>
      <c r="D87" s="49">
        <v>3</v>
      </c>
      <c r="E87" s="50">
        <v>5400</v>
      </c>
      <c r="F87" s="51">
        <f t="shared" si="16"/>
        <v>211642</v>
      </c>
      <c r="G87" s="48"/>
      <c r="H87" s="48">
        <f t="shared" si="9"/>
        <v>3</v>
      </c>
      <c r="I87" s="48"/>
      <c r="J87" s="48">
        <f t="shared" si="10"/>
      </c>
      <c r="K87" s="48">
        <f t="shared" si="11"/>
      </c>
      <c r="L87" s="48">
        <f t="shared" si="12"/>
      </c>
      <c r="M87" s="48">
        <f t="shared" si="13"/>
        <v>5400</v>
      </c>
      <c r="N87" s="48">
        <f t="shared" si="14"/>
      </c>
      <c r="O87" s="48">
        <f t="shared" si="15"/>
      </c>
    </row>
    <row r="88" spans="1:15" ht="13.5">
      <c r="A88" s="46">
        <v>38876</v>
      </c>
      <c r="B88" s="47">
        <v>85</v>
      </c>
      <c r="C88" s="48" t="s">
        <v>89</v>
      </c>
      <c r="D88" s="49">
        <v>2.2</v>
      </c>
      <c r="E88" s="50">
        <v>2600</v>
      </c>
      <c r="F88" s="51">
        <f t="shared" si="16"/>
        <v>214242</v>
      </c>
      <c r="G88" s="48"/>
      <c r="H88" s="48">
        <f t="shared" si="9"/>
        <v>2</v>
      </c>
      <c r="I88" s="48"/>
      <c r="J88" s="48">
        <f t="shared" si="10"/>
      </c>
      <c r="K88" s="48">
        <f t="shared" si="11"/>
      </c>
      <c r="L88" s="48">
        <f t="shared" si="12"/>
        <v>2600</v>
      </c>
      <c r="M88" s="48">
        <f t="shared" si="13"/>
      </c>
      <c r="N88" s="48">
        <f t="shared" si="14"/>
      </c>
      <c r="O88" s="48">
        <f t="shared" si="15"/>
      </c>
    </row>
    <row r="89" spans="1:15" ht="13.5">
      <c r="A89" s="46">
        <v>38878</v>
      </c>
      <c r="B89" s="47">
        <v>86</v>
      </c>
      <c r="C89" s="48" t="s">
        <v>90</v>
      </c>
      <c r="D89" s="49">
        <v>1.4</v>
      </c>
      <c r="E89" s="50">
        <v>800</v>
      </c>
      <c r="F89" s="51">
        <f t="shared" si="16"/>
        <v>215042</v>
      </c>
      <c r="G89" s="48"/>
      <c r="H89" s="48">
        <f t="shared" si="9"/>
        <v>1</v>
      </c>
      <c r="I89" s="48"/>
      <c r="J89" s="48">
        <f t="shared" si="10"/>
      </c>
      <c r="K89" s="48">
        <f t="shared" si="11"/>
        <v>800</v>
      </c>
      <c r="L89" s="48">
        <f t="shared" si="12"/>
      </c>
      <c r="M89" s="48">
        <f t="shared" si="13"/>
      </c>
      <c r="N89" s="48">
        <f t="shared" si="14"/>
      </c>
      <c r="O89" s="48">
        <f t="shared" si="15"/>
      </c>
    </row>
    <row r="90" spans="1:15" ht="13.5">
      <c r="A90" s="46">
        <v>38878</v>
      </c>
      <c r="B90" s="47">
        <v>87</v>
      </c>
      <c r="C90" s="48" t="s">
        <v>91</v>
      </c>
      <c r="D90" s="49">
        <v>2.4</v>
      </c>
      <c r="E90" s="50">
        <v>6700</v>
      </c>
      <c r="F90" s="51">
        <f t="shared" si="16"/>
        <v>221742</v>
      </c>
      <c r="G90" s="48"/>
      <c r="H90" s="48">
        <f t="shared" si="9"/>
        <v>2</v>
      </c>
      <c r="I90" s="48"/>
      <c r="J90" s="48">
        <f t="shared" si="10"/>
      </c>
      <c r="K90" s="48">
        <f t="shared" si="11"/>
      </c>
      <c r="L90" s="48">
        <f t="shared" si="12"/>
        <v>6700</v>
      </c>
      <c r="M90" s="48">
        <f t="shared" si="13"/>
      </c>
      <c r="N90" s="48">
        <f t="shared" si="14"/>
      </c>
      <c r="O90" s="48">
        <f t="shared" si="15"/>
      </c>
    </row>
    <row r="91" spans="1:15" ht="13.5">
      <c r="A91" s="46">
        <v>38879</v>
      </c>
      <c r="B91" s="47">
        <v>88</v>
      </c>
      <c r="C91" s="48" t="s">
        <v>92</v>
      </c>
      <c r="D91" s="49">
        <v>2.5</v>
      </c>
      <c r="E91" s="50">
        <v>2300</v>
      </c>
      <c r="F91" s="51">
        <f t="shared" si="16"/>
        <v>224042</v>
      </c>
      <c r="G91" s="48"/>
      <c r="H91" s="48">
        <f t="shared" si="9"/>
        <v>2</v>
      </c>
      <c r="I91" s="48"/>
      <c r="J91" s="48">
        <f t="shared" si="10"/>
      </c>
      <c r="K91" s="48">
        <f t="shared" si="11"/>
      </c>
      <c r="L91" s="48">
        <f t="shared" si="12"/>
        <v>2300</v>
      </c>
      <c r="M91" s="48">
        <f t="shared" si="13"/>
      </c>
      <c r="N91" s="48">
        <f t="shared" si="14"/>
      </c>
      <c r="O91" s="48">
        <f t="shared" si="15"/>
      </c>
    </row>
    <row r="92" spans="1:15" ht="13.5">
      <c r="A92" s="46">
        <v>38879</v>
      </c>
      <c r="B92" s="47">
        <v>89</v>
      </c>
      <c r="C92" s="48" t="s">
        <v>93</v>
      </c>
      <c r="D92" s="49">
        <v>3.2</v>
      </c>
      <c r="E92" s="50">
        <v>5600</v>
      </c>
      <c r="F92" s="51">
        <f t="shared" si="16"/>
        <v>229642</v>
      </c>
      <c r="G92" s="48"/>
      <c r="H92" s="48">
        <f t="shared" si="9"/>
        <v>3</v>
      </c>
      <c r="I92" s="48"/>
      <c r="J92" s="48">
        <f t="shared" si="10"/>
      </c>
      <c r="K92" s="48">
        <f t="shared" si="11"/>
      </c>
      <c r="L92" s="48">
        <f t="shared" si="12"/>
      </c>
      <c r="M92" s="48">
        <f t="shared" si="13"/>
        <v>5600</v>
      </c>
      <c r="N92" s="48">
        <f t="shared" si="14"/>
      </c>
      <c r="O92" s="48">
        <f t="shared" si="15"/>
      </c>
    </row>
    <row r="93" spans="1:15" ht="13.5">
      <c r="A93" s="46">
        <v>38880</v>
      </c>
      <c r="B93" s="47">
        <v>90</v>
      </c>
      <c r="C93" s="48" t="s">
        <v>94</v>
      </c>
      <c r="D93" s="49">
        <v>2</v>
      </c>
      <c r="E93" s="50">
        <v>1500</v>
      </c>
      <c r="F93" s="51">
        <f t="shared" si="16"/>
        <v>231142</v>
      </c>
      <c r="G93" s="48"/>
      <c r="H93" s="48">
        <f t="shared" si="9"/>
        <v>2</v>
      </c>
      <c r="I93" s="48"/>
      <c r="J93" s="48">
        <f t="shared" si="10"/>
      </c>
      <c r="K93" s="48">
        <f t="shared" si="11"/>
      </c>
      <c r="L93" s="48">
        <f t="shared" si="12"/>
        <v>1500</v>
      </c>
      <c r="M93" s="48">
        <f t="shared" si="13"/>
      </c>
      <c r="N93" s="48">
        <f t="shared" si="14"/>
      </c>
      <c r="O93" s="48">
        <f t="shared" si="15"/>
      </c>
    </row>
    <row r="94" spans="1:15" ht="13.5">
      <c r="A94" s="46">
        <v>38881</v>
      </c>
      <c r="B94" s="47">
        <v>91</v>
      </c>
      <c r="C94" s="48" t="s">
        <v>95</v>
      </c>
      <c r="D94" s="49">
        <v>3.6</v>
      </c>
      <c r="E94" s="50">
        <v>15000</v>
      </c>
      <c r="F94" s="51">
        <f t="shared" si="16"/>
        <v>246142</v>
      </c>
      <c r="G94" s="48"/>
      <c r="H94" s="48">
        <f t="shared" si="9"/>
        <v>3</v>
      </c>
      <c r="I94" s="48"/>
      <c r="J94" s="48">
        <f t="shared" si="10"/>
      </c>
      <c r="K94" s="48">
        <f t="shared" si="11"/>
      </c>
      <c r="L94" s="48">
        <f t="shared" si="12"/>
      </c>
      <c r="M94" s="48">
        <f t="shared" si="13"/>
        <v>15000</v>
      </c>
      <c r="N94" s="48">
        <f t="shared" si="14"/>
      </c>
      <c r="O94" s="48">
        <f t="shared" si="15"/>
      </c>
    </row>
    <row r="95" spans="1:15" ht="13.5">
      <c r="A95" s="46">
        <v>38882</v>
      </c>
      <c r="B95" s="47">
        <v>92</v>
      </c>
      <c r="C95" s="48" t="s">
        <v>96</v>
      </c>
      <c r="D95" s="49">
        <v>2</v>
      </c>
      <c r="E95" s="50">
        <v>1600</v>
      </c>
      <c r="F95" s="51">
        <f t="shared" si="16"/>
        <v>247742</v>
      </c>
      <c r="G95" s="48"/>
      <c r="H95" s="48">
        <f t="shared" si="9"/>
        <v>2</v>
      </c>
      <c r="I95" s="48"/>
      <c r="J95" s="48">
        <f t="shared" si="10"/>
      </c>
      <c r="K95" s="48">
        <f t="shared" si="11"/>
      </c>
      <c r="L95" s="48">
        <f t="shared" si="12"/>
        <v>1600</v>
      </c>
      <c r="M95" s="48">
        <f t="shared" si="13"/>
      </c>
      <c r="N95" s="48">
        <f t="shared" si="14"/>
      </c>
      <c r="O95" s="48">
        <f t="shared" si="15"/>
      </c>
    </row>
    <row r="96" spans="1:15" ht="13.5">
      <c r="A96" s="46">
        <v>38882</v>
      </c>
      <c r="B96" s="47">
        <v>93</v>
      </c>
      <c r="C96" s="48" t="s">
        <v>97</v>
      </c>
      <c r="D96" s="49">
        <v>1</v>
      </c>
      <c r="E96" s="50">
        <v>500</v>
      </c>
      <c r="F96" s="51">
        <f t="shared" si="16"/>
        <v>248242</v>
      </c>
      <c r="G96" s="48"/>
      <c r="H96" s="48">
        <f t="shared" si="9"/>
        <v>1</v>
      </c>
      <c r="I96" s="48"/>
      <c r="J96" s="48">
        <f t="shared" si="10"/>
      </c>
      <c r="K96" s="48">
        <f t="shared" si="11"/>
        <v>500</v>
      </c>
      <c r="L96" s="48">
        <f t="shared" si="12"/>
      </c>
      <c r="M96" s="48">
        <f t="shared" si="13"/>
      </c>
      <c r="N96" s="48">
        <f t="shared" si="14"/>
      </c>
      <c r="O96" s="48">
        <f t="shared" si="15"/>
      </c>
    </row>
    <row r="97" spans="1:15" ht="13.5">
      <c r="A97" s="46">
        <v>38883</v>
      </c>
      <c r="B97" s="47">
        <v>94</v>
      </c>
      <c r="C97" s="48" t="s">
        <v>98</v>
      </c>
      <c r="D97" s="49">
        <v>1.8</v>
      </c>
      <c r="E97" s="50">
        <v>2400</v>
      </c>
      <c r="F97" s="51">
        <f t="shared" si="16"/>
        <v>250642</v>
      </c>
      <c r="G97" s="48"/>
      <c r="H97" s="48">
        <f t="shared" si="9"/>
        <v>1</v>
      </c>
      <c r="I97" s="48"/>
      <c r="J97" s="48">
        <f t="shared" si="10"/>
      </c>
      <c r="K97" s="48">
        <f t="shared" si="11"/>
        <v>2400</v>
      </c>
      <c r="L97" s="48">
        <f t="shared" si="12"/>
      </c>
      <c r="M97" s="48">
        <f t="shared" si="13"/>
      </c>
      <c r="N97" s="48">
        <f t="shared" si="14"/>
      </c>
      <c r="O97" s="48">
        <f t="shared" si="15"/>
      </c>
    </row>
    <row r="98" spans="1:15" ht="13.5">
      <c r="A98" s="46">
        <v>38883</v>
      </c>
      <c r="B98" s="47">
        <v>95</v>
      </c>
      <c r="C98" s="48" t="s">
        <v>99</v>
      </c>
      <c r="D98" s="49">
        <v>0.8</v>
      </c>
      <c r="E98" s="50">
        <v>900</v>
      </c>
      <c r="F98" s="51">
        <f t="shared" si="16"/>
        <v>251542</v>
      </c>
      <c r="G98" s="48"/>
      <c r="H98" s="48">
        <f t="shared" si="9"/>
        <v>0</v>
      </c>
      <c r="I98" s="48"/>
      <c r="J98" s="48">
        <f t="shared" si="10"/>
        <v>900</v>
      </c>
      <c r="K98" s="48">
        <f t="shared" si="11"/>
      </c>
      <c r="L98" s="48">
        <f t="shared" si="12"/>
      </c>
      <c r="M98" s="48">
        <f t="shared" si="13"/>
      </c>
      <c r="N98" s="48">
        <f t="shared" si="14"/>
      </c>
      <c r="O98" s="48">
        <f t="shared" si="15"/>
      </c>
    </row>
    <row r="99" spans="1:15" ht="13.5">
      <c r="A99" s="46">
        <v>38883</v>
      </c>
      <c r="B99" s="47">
        <v>96</v>
      </c>
      <c r="C99" s="48" t="s">
        <v>100</v>
      </c>
      <c r="D99" s="49">
        <v>1.4</v>
      </c>
      <c r="E99" s="50">
        <v>600</v>
      </c>
      <c r="F99" s="51">
        <f t="shared" si="16"/>
        <v>252142</v>
      </c>
      <c r="G99" s="48"/>
      <c r="H99" s="48">
        <f t="shared" si="9"/>
        <v>1</v>
      </c>
      <c r="I99" s="48"/>
      <c r="J99" s="48">
        <f t="shared" si="10"/>
      </c>
      <c r="K99" s="48">
        <f t="shared" si="11"/>
        <v>600</v>
      </c>
      <c r="L99" s="48">
        <f t="shared" si="12"/>
      </c>
      <c r="M99" s="48">
        <f t="shared" si="13"/>
      </c>
      <c r="N99" s="48">
        <f t="shared" si="14"/>
      </c>
      <c r="O99" s="48">
        <f t="shared" si="15"/>
      </c>
    </row>
    <row r="100" spans="1:15" ht="13.5">
      <c r="A100" s="46">
        <v>38885</v>
      </c>
      <c r="B100" s="47">
        <v>97</v>
      </c>
      <c r="C100" s="48" t="s">
        <v>101</v>
      </c>
      <c r="D100" s="49">
        <v>1.6</v>
      </c>
      <c r="E100" s="50">
        <v>8300</v>
      </c>
      <c r="F100" s="51">
        <f t="shared" si="16"/>
        <v>260442</v>
      </c>
      <c r="G100" s="48"/>
      <c r="H100" s="48">
        <f t="shared" si="9"/>
        <v>1</v>
      </c>
      <c r="I100" s="48"/>
      <c r="J100" s="48">
        <f t="shared" si="10"/>
      </c>
      <c r="K100" s="48">
        <f t="shared" si="11"/>
        <v>8300</v>
      </c>
      <c r="L100" s="48">
        <f t="shared" si="12"/>
      </c>
      <c r="M100" s="48">
        <f t="shared" si="13"/>
      </c>
      <c r="N100" s="48">
        <f t="shared" si="14"/>
      </c>
      <c r="O100" s="48">
        <f t="shared" si="15"/>
      </c>
    </row>
    <row r="101" spans="1:15" ht="13.5">
      <c r="A101" s="46">
        <v>38885</v>
      </c>
      <c r="B101" s="47">
        <v>98</v>
      </c>
      <c r="C101" s="48" t="s">
        <v>102</v>
      </c>
      <c r="D101" s="49">
        <v>2</v>
      </c>
      <c r="E101" s="50">
        <v>1600</v>
      </c>
      <c r="F101" s="51">
        <f t="shared" si="16"/>
        <v>262042</v>
      </c>
      <c r="G101" s="48"/>
      <c r="H101" s="48">
        <f t="shared" si="9"/>
        <v>2</v>
      </c>
      <c r="I101" s="48"/>
      <c r="J101" s="48">
        <f t="shared" si="10"/>
      </c>
      <c r="K101" s="48">
        <f t="shared" si="11"/>
      </c>
      <c r="L101" s="48">
        <f t="shared" si="12"/>
        <v>1600</v>
      </c>
      <c r="M101" s="48">
        <f t="shared" si="13"/>
      </c>
      <c r="N101" s="48">
        <f t="shared" si="14"/>
      </c>
      <c r="O101" s="48">
        <f t="shared" si="15"/>
      </c>
    </row>
    <row r="102" spans="1:15" ht="13.5">
      <c r="A102" s="46">
        <v>38888</v>
      </c>
      <c r="B102" s="47">
        <v>99</v>
      </c>
      <c r="C102" s="48" t="s">
        <v>103</v>
      </c>
      <c r="D102" s="49">
        <v>2.6</v>
      </c>
      <c r="E102" s="50">
        <v>9700</v>
      </c>
      <c r="F102" s="51">
        <f t="shared" si="16"/>
        <v>271742</v>
      </c>
      <c r="G102" s="48"/>
      <c r="H102" s="48">
        <f t="shared" si="9"/>
        <v>2</v>
      </c>
      <c r="I102" s="48"/>
      <c r="J102" s="48">
        <f t="shared" si="10"/>
      </c>
      <c r="K102" s="48">
        <f t="shared" si="11"/>
      </c>
      <c r="L102" s="48">
        <f t="shared" si="12"/>
        <v>9700</v>
      </c>
      <c r="M102" s="48">
        <f t="shared" si="13"/>
      </c>
      <c r="N102" s="48">
        <f t="shared" si="14"/>
      </c>
      <c r="O102" s="48">
        <f t="shared" si="15"/>
      </c>
    </row>
    <row r="103" spans="1:15" ht="13.5">
      <c r="A103" s="46">
        <v>38889</v>
      </c>
      <c r="B103" s="47">
        <v>100</v>
      </c>
      <c r="C103" s="48" t="s">
        <v>104</v>
      </c>
      <c r="D103" s="49">
        <v>2</v>
      </c>
      <c r="E103" s="50">
        <v>1600</v>
      </c>
      <c r="F103" s="51">
        <f t="shared" si="16"/>
        <v>273342</v>
      </c>
      <c r="G103" s="48"/>
      <c r="H103" s="48">
        <f t="shared" si="9"/>
        <v>2</v>
      </c>
      <c r="I103" s="48"/>
      <c r="J103" s="48">
        <f t="shared" si="10"/>
      </c>
      <c r="K103" s="48">
        <f t="shared" si="11"/>
      </c>
      <c r="L103" s="48">
        <f t="shared" si="12"/>
        <v>1600</v>
      </c>
      <c r="M103" s="48">
        <f t="shared" si="13"/>
      </c>
      <c r="N103" s="48">
        <f t="shared" si="14"/>
      </c>
      <c r="O103" s="48">
        <f t="shared" si="15"/>
      </c>
    </row>
    <row r="104" spans="1:15" ht="13.5">
      <c r="A104" s="46">
        <v>38890</v>
      </c>
      <c r="B104" s="47">
        <v>101</v>
      </c>
      <c r="C104" s="48" t="s">
        <v>105</v>
      </c>
      <c r="D104" s="49">
        <v>1.6</v>
      </c>
      <c r="E104" s="50">
        <v>600</v>
      </c>
      <c r="F104" s="51">
        <f t="shared" si="16"/>
        <v>273942</v>
      </c>
      <c r="G104" s="48"/>
      <c r="H104" s="48">
        <f t="shared" si="9"/>
        <v>1</v>
      </c>
      <c r="I104" s="48"/>
      <c r="J104" s="48">
        <f t="shared" si="10"/>
      </c>
      <c r="K104" s="48">
        <f t="shared" si="11"/>
        <v>600</v>
      </c>
      <c r="L104" s="48">
        <f t="shared" si="12"/>
      </c>
      <c r="M104" s="48">
        <f t="shared" si="13"/>
      </c>
      <c r="N104" s="48">
        <f t="shared" si="14"/>
      </c>
      <c r="O104" s="48">
        <f t="shared" si="15"/>
      </c>
    </row>
    <row r="105" spans="1:15" ht="13.5">
      <c r="A105" s="46">
        <v>38891</v>
      </c>
      <c r="B105" s="47">
        <v>102</v>
      </c>
      <c r="C105" s="48" t="s">
        <v>106</v>
      </c>
      <c r="D105" s="49">
        <v>1.5</v>
      </c>
      <c r="E105" s="50">
        <v>800</v>
      </c>
      <c r="F105" s="51">
        <f t="shared" si="16"/>
        <v>274742</v>
      </c>
      <c r="G105" s="48"/>
      <c r="H105" s="48">
        <f t="shared" si="9"/>
        <v>1</v>
      </c>
      <c r="I105" s="48"/>
      <c r="J105" s="48">
        <f t="shared" si="10"/>
      </c>
      <c r="K105" s="48">
        <f t="shared" si="11"/>
        <v>800</v>
      </c>
      <c r="L105" s="48">
        <f t="shared" si="12"/>
      </c>
      <c r="M105" s="48">
        <f t="shared" si="13"/>
      </c>
      <c r="N105" s="48">
        <f t="shared" si="14"/>
      </c>
      <c r="O105" s="48">
        <f t="shared" si="15"/>
      </c>
    </row>
    <row r="106" spans="1:15" ht="13.5">
      <c r="A106" s="46">
        <v>38892</v>
      </c>
      <c r="B106" s="47">
        <v>103</v>
      </c>
      <c r="C106" s="48" t="s">
        <v>107</v>
      </c>
      <c r="D106" s="49">
        <v>1.8</v>
      </c>
      <c r="E106" s="50">
        <v>9000</v>
      </c>
      <c r="F106" s="51">
        <f t="shared" si="16"/>
        <v>283742</v>
      </c>
      <c r="G106" s="48"/>
      <c r="H106" s="48">
        <f t="shared" si="9"/>
        <v>1</v>
      </c>
      <c r="I106" s="48"/>
      <c r="J106" s="48">
        <f t="shared" si="10"/>
      </c>
      <c r="K106" s="48">
        <f t="shared" si="11"/>
        <v>9000</v>
      </c>
      <c r="L106" s="48">
        <f t="shared" si="12"/>
      </c>
      <c r="M106" s="48">
        <f t="shared" si="13"/>
      </c>
      <c r="N106" s="48">
        <f t="shared" si="14"/>
      </c>
      <c r="O106" s="48">
        <f t="shared" si="15"/>
      </c>
    </row>
    <row r="107" spans="1:15" ht="13.5">
      <c r="A107" s="46">
        <v>38893</v>
      </c>
      <c r="B107" s="47">
        <v>104</v>
      </c>
      <c r="C107" s="48" t="s">
        <v>108</v>
      </c>
      <c r="D107" s="49">
        <v>2.6</v>
      </c>
      <c r="E107" s="50">
        <v>3600</v>
      </c>
      <c r="F107" s="51">
        <f t="shared" si="16"/>
        <v>287342</v>
      </c>
      <c r="G107" s="48"/>
      <c r="H107" s="48">
        <f t="shared" si="9"/>
        <v>2</v>
      </c>
      <c r="I107" s="48"/>
      <c r="J107" s="48">
        <f t="shared" si="10"/>
      </c>
      <c r="K107" s="48">
        <f t="shared" si="11"/>
      </c>
      <c r="L107" s="48">
        <f t="shared" si="12"/>
        <v>3600</v>
      </c>
      <c r="M107" s="48">
        <f t="shared" si="13"/>
      </c>
      <c r="N107" s="48">
        <f t="shared" si="14"/>
      </c>
      <c r="O107" s="48">
        <f t="shared" si="15"/>
      </c>
    </row>
    <row r="108" spans="1:15" ht="13.5">
      <c r="A108" s="46">
        <v>38893</v>
      </c>
      <c r="B108" s="47">
        <v>105</v>
      </c>
      <c r="C108" s="48" t="s">
        <v>109</v>
      </c>
      <c r="D108" s="49">
        <v>1.2</v>
      </c>
      <c r="E108" s="50">
        <v>600</v>
      </c>
      <c r="F108" s="51">
        <f t="shared" si="16"/>
        <v>287942</v>
      </c>
      <c r="G108" s="48"/>
      <c r="H108" s="48">
        <f t="shared" si="9"/>
        <v>1</v>
      </c>
      <c r="I108" s="48"/>
      <c r="J108" s="48">
        <f t="shared" si="10"/>
      </c>
      <c r="K108" s="48">
        <f t="shared" si="11"/>
        <v>600</v>
      </c>
      <c r="L108" s="48">
        <f t="shared" si="12"/>
      </c>
      <c r="M108" s="48">
        <f t="shared" si="13"/>
      </c>
      <c r="N108" s="48">
        <f t="shared" si="14"/>
      </c>
      <c r="O108" s="48">
        <f t="shared" si="15"/>
      </c>
    </row>
    <row r="109" spans="1:15" ht="13.5">
      <c r="A109" s="46">
        <v>38893</v>
      </c>
      <c r="B109" s="47">
        <v>106</v>
      </c>
      <c r="C109" s="48" t="s">
        <v>110</v>
      </c>
      <c r="D109" s="49">
        <v>2.2</v>
      </c>
      <c r="E109" s="50">
        <v>4600</v>
      </c>
      <c r="F109" s="51">
        <f t="shared" si="16"/>
        <v>292542</v>
      </c>
      <c r="G109" s="48"/>
      <c r="H109" s="48">
        <f t="shared" si="9"/>
        <v>2</v>
      </c>
      <c r="I109" s="48"/>
      <c r="J109" s="48">
        <f t="shared" si="10"/>
      </c>
      <c r="K109" s="48">
        <f t="shared" si="11"/>
      </c>
      <c r="L109" s="48">
        <f t="shared" si="12"/>
        <v>4600</v>
      </c>
      <c r="M109" s="48">
        <f t="shared" si="13"/>
      </c>
      <c r="N109" s="48">
        <f t="shared" si="14"/>
      </c>
      <c r="O109" s="48">
        <f t="shared" si="15"/>
      </c>
    </row>
    <row r="110" spans="1:15" ht="13.5">
      <c r="A110" s="46">
        <v>38896</v>
      </c>
      <c r="B110" s="47">
        <v>107</v>
      </c>
      <c r="C110" s="48" t="s">
        <v>111</v>
      </c>
      <c r="D110" s="49">
        <v>1.9</v>
      </c>
      <c r="E110" s="50">
        <v>10100</v>
      </c>
      <c r="F110" s="51">
        <f t="shared" si="16"/>
        <v>302642</v>
      </c>
      <c r="G110" s="48"/>
      <c r="H110" s="48">
        <f t="shared" si="9"/>
        <v>1</v>
      </c>
      <c r="I110" s="48"/>
      <c r="J110" s="48">
        <f t="shared" si="10"/>
      </c>
      <c r="K110" s="48">
        <f t="shared" si="11"/>
        <v>10100</v>
      </c>
      <c r="L110" s="48">
        <f t="shared" si="12"/>
      </c>
      <c r="M110" s="48">
        <f t="shared" si="13"/>
      </c>
      <c r="N110" s="48">
        <f t="shared" si="14"/>
      </c>
      <c r="O110" s="48">
        <f t="shared" si="15"/>
      </c>
    </row>
    <row r="111" spans="1:15" ht="13.5">
      <c r="A111" s="46">
        <v>38896</v>
      </c>
      <c r="B111" s="47">
        <v>108</v>
      </c>
      <c r="C111" s="48" t="s">
        <v>112</v>
      </c>
      <c r="D111" s="49">
        <v>1.2</v>
      </c>
      <c r="E111" s="50">
        <v>600</v>
      </c>
      <c r="F111" s="51">
        <f t="shared" si="16"/>
        <v>303242</v>
      </c>
      <c r="G111" s="48"/>
      <c r="H111" s="48">
        <f t="shared" si="9"/>
        <v>1</v>
      </c>
      <c r="I111" s="48"/>
      <c r="J111" s="48">
        <f t="shared" si="10"/>
      </c>
      <c r="K111" s="48">
        <f t="shared" si="11"/>
        <v>600</v>
      </c>
      <c r="L111" s="48">
        <f t="shared" si="12"/>
      </c>
      <c r="M111" s="48">
        <f t="shared" si="13"/>
      </c>
      <c r="N111" s="48">
        <f t="shared" si="14"/>
      </c>
      <c r="O111" s="48">
        <f t="shared" si="15"/>
      </c>
    </row>
    <row r="112" spans="1:15" ht="13.5">
      <c r="A112" s="46">
        <v>38898</v>
      </c>
      <c r="B112" s="47">
        <v>109</v>
      </c>
      <c r="C112" s="48" t="s">
        <v>113</v>
      </c>
      <c r="D112" s="49">
        <v>1.8</v>
      </c>
      <c r="E112" s="50">
        <v>11500</v>
      </c>
      <c r="F112" s="51">
        <f t="shared" si="16"/>
        <v>314742</v>
      </c>
      <c r="G112" s="52">
        <f>SUM(E82:E112)</f>
        <v>143000</v>
      </c>
      <c r="H112" s="48">
        <f t="shared" si="9"/>
        <v>1</v>
      </c>
      <c r="I112" s="48"/>
      <c r="J112" s="48">
        <f t="shared" si="10"/>
      </c>
      <c r="K112" s="48">
        <f t="shared" si="11"/>
        <v>11500</v>
      </c>
      <c r="L112" s="48">
        <f t="shared" si="12"/>
      </c>
      <c r="M112" s="48">
        <f t="shared" si="13"/>
      </c>
      <c r="N112" s="48">
        <f t="shared" si="14"/>
      </c>
      <c r="O112" s="48">
        <f t="shared" si="15"/>
      </c>
    </row>
    <row r="113" spans="1:15" ht="13.5">
      <c r="A113" s="53">
        <v>38900</v>
      </c>
      <c r="B113" s="54">
        <v>110</v>
      </c>
      <c r="C113" s="55" t="s">
        <v>114</v>
      </c>
      <c r="D113" s="56">
        <v>3.2</v>
      </c>
      <c r="E113" s="57">
        <v>5600</v>
      </c>
      <c r="F113" s="58">
        <f t="shared" si="16"/>
        <v>320342</v>
      </c>
      <c r="G113" s="55"/>
      <c r="H113" s="55">
        <f t="shared" si="9"/>
        <v>3</v>
      </c>
      <c r="I113" s="55"/>
      <c r="J113" s="55">
        <f t="shared" si="10"/>
      </c>
      <c r="K113" s="55">
        <f t="shared" si="11"/>
      </c>
      <c r="L113" s="55">
        <f t="shared" si="12"/>
      </c>
      <c r="M113" s="55">
        <f t="shared" si="13"/>
        <v>5600</v>
      </c>
      <c r="N113" s="55">
        <f t="shared" si="14"/>
      </c>
      <c r="O113" s="55">
        <f t="shared" si="15"/>
      </c>
    </row>
    <row r="114" spans="1:15" ht="13.5">
      <c r="A114" s="53">
        <v>38901</v>
      </c>
      <c r="B114" s="54">
        <v>111</v>
      </c>
      <c r="C114" s="55" t="s">
        <v>115</v>
      </c>
      <c r="D114" s="56">
        <v>1.2</v>
      </c>
      <c r="E114" s="57">
        <v>800</v>
      </c>
      <c r="F114" s="58">
        <f t="shared" si="16"/>
        <v>321142</v>
      </c>
      <c r="G114" s="55"/>
      <c r="H114" s="55">
        <f t="shared" si="9"/>
        <v>1</v>
      </c>
      <c r="I114" s="55"/>
      <c r="J114" s="55">
        <f t="shared" si="10"/>
      </c>
      <c r="K114" s="55">
        <f t="shared" si="11"/>
        <v>800</v>
      </c>
      <c r="L114" s="55">
        <f t="shared" si="12"/>
      </c>
      <c r="M114" s="55">
        <f t="shared" si="13"/>
      </c>
      <c r="N114" s="55">
        <f t="shared" si="14"/>
      </c>
      <c r="O114" s="55">
        <f t="shared" si="15"/>
      </c>
    </row>
    <row r="115" spans="1:15" ht="13.5">
      <c r="A115" s="53">
        <v>38903</v>
      </c>
      <c r="B115" s="54">
        <v>112</v>
      </c>
      <c r="C115" s="55" t="s">
        <v>116</v>
      </c>
      <c r="D115" s="56">
        <v>1.2</v>
      </c>
      <c r="E115" s="57">
        <v>600</v>
      </c>
      <c r="F115" s="58">
        <f t="shared" si="16"/>
        <v>321742</v>
      </c>
      <c r="G115" s="55"/>
      <c r="H115" s="55">
        <f t="shared" si="9"/>
        <v>1</v>
      </c>
      <c r="I115" s="55"/>
      <c r="J115" s="55">
        <f t="shared" si="10"/>
      </c>
      <c r="K115" s="55">
        <f t="shared" si="11"/>
        <v>600</v>
      </c>
      <c r="L115" s="55">
        <f t="shared" si="12"/>
      </c>
      <c r="M115" s="55">
        <f t="shared" si="13"/>
      </c>
      <c r="N115" s="55">
        <f t="shared" si="14"/>
      </c>
      <c r="O115" s="55">
        <f t="shared" si="15"/>
      </c>
    </row>
    <row r="116" spans="1:15" ht="13.5">
      <c r="A116" s="53">
        <v>38905</v>
      </c>
      <c r="B116" s="54">
        <v>113</v>
      </c>
      <c r="C116" s="55" t="s">
        <v>117</v>
      </c>
      <c r="D116" s="56">
        <v>1.8</v>
      </c>
      <c r="E116" s="57">
        <v>12000</v>
      </c>
      <c r="F116" s="58">
        <f t="shared" si="16"/>
        <v>333742</v>
      </c>
      <c r="G116" s="55"/>
      <c r="H116" s="55">
        <f t="shared" si="9"/>
        <v>1</v>
      </c>
      <c r="I116" s="55"/>
      <c r="J116" s="55">
        <f t="shared" si="10"/>
      </c>
      <c r="K116" s="55">
        <f t="shared" si="11"/>
        <v>12000</v>
      </c>
      <c r="L116" s="55">
        <f t="shared" si="12"/>
      </c>
      <c r="M116" s="55">
        <f t="shared" si="13"/>
      </c>
      <c r="N116" s="55">
        <f t="shared" si="14"/>
      </c>
      <c r="O116" s="55">
        <f t="shared" si="15"/>
      </c>
    </row>
    <row r="117" spans="1:15" ht="13.5">
      <c r="A117" s="53">
        <v>38908</v>
      </c>
      <c r="B117" s="54">
        <v>114</v>
      </c>
      <c r="C117" s="55" t="s">
        <v>118</v>
      </c>
      <c r="D117" s="56">
        <v>2.8</v>
      </c>
      <c r="E117" s="57">
        <v>11000</v>
      </c>
      <c r="F117" s="58">
        <f t="shared" si="16"/>
        <v>344742</v>
      </c>
      <c r="G117" s="55"/>
      <c r="H117" s="55">
        <f t="shared" si="9"/>
        <v>2</v>
      </c>
      <c r="I117" s="55"/>
      <c r="J117" s="55">
        <f t="shared" si="10"/>
      </c>
      <c r="K117" s="55">
        <f t="shared" si="11"/>
      </c>
      <c r="L117" s="55">
        <f t="shared" si="12"/>
        <v>11000</v>
      </c>
      <c r="M117" s="55">
        <f t="shared" si="13"/>
      </c>
      <c r="N117" s="55">
        <f t="shared" si="14"/>
      </c>
      <c r="O117" s="55">
        <f t="shared" si="15"/>
      </c>
    </row>
    <row r="118" spans="1:15" ht="13.5">
      <c r="A118" s="53">
        <v>38909</v>
      </c>
      <c r="B118" s="54">
        <v>115</v>
      </c>
      <c r="C118" s="55" t="s">
        <v>119</v>
      </c>
      <c r="D118" s="56">
        <v>2.5</v>
      </c>
      <c r="E118" s="57">
        <v>1600</v>
      </c>
      <c r="F118" s="58">
        <f t="shared" si="16"/>
        <v>346342</v>
      </c>
      <c r="G118" s="55"/>
      <c r="H118" s="55">
        <f t="shared" si="9"/>
        <v>2</v>
      </c>
      <c r="I118" s="55"/>
      <c r="J118" s="55">
        <f t="shared" si="10"/>
      </c>
      <c r="K118" s="55">
        <f t="shared" si="11"/>
      </c>
      <c r="L118" s="55">
        <f t="shared" si="12"/>
        <v>1600</v>
      </c>
      <c r="M118" s="55">
        <f t="shared" si="13"/>
      </c>
      <c r="N118" s="55">
        <f t="shared" si="14"/>
      </c>
      <c r="O118" s="55">
        <f t="shared" si="15"/>
      </c>
    </row>
    <row r="119" spans="1:15" ht="13.5">
      <c r="A119" s="53">
        <v>38910</v>
      </c>
      <c r="B119" s="54">
        <v>116</v>
      </c>
      <c r="C119" s="55" t="s">
        <v>120</v>
      </c>
      <c r="D119" s="56">
        <v>1.8</v>
      </c>
      <c r="E119" s="57">
        <v>2900</v>
      </c>
      <c r="F119" s="58">
        <f t="shared" si="16"/>
        <v>349242</v>
      </c>
      <c r="G119" s="55"/>
      <c r="H119" s="55">
        <f t="shared" si="9"/>
        <v>1</v>
      </c>
      <c r="I119" s="55"/>
      <c r="J119" s="55">
        <f t="shared" si="10"/>
      </c>
      <c r="K119" s="55">
        <f t="shared" si="11"/>
        <v>2900</v>
      </c>
      <c r="L119" s="55">
        <f t="shared" si="12"/>
      </c>
      <c r="M119" s="55">
        <f t="shared" si="13"/>
      </c>
      <c r="N119" s="55">
        <f t="shared" si="14"/>
      </c>
      <c r="O119" s="55">
        <f t="shared" si="15"/>
      </c>
    </row>
    <row r="120" spans="1:15" ht="13.5">
      <c r="A120" s="53">
        <v>38910</v>
      </c>
      <c r="B120" s="54">
        <v>117</v>
      </c>
      <c r="C120" s="55" t="s">
        <v>121</v>
      </c>
      <c r="D120" s="56">
        <v>2.4</v>
      </c>
      <c r="E120" s="57">
        <v>6100</v>
      </c>
      <c r="F120" s="58">
        <f t="shared" si="16"/>
        <v>355342</v>
      </c>
      <c r="G120" s="55"/>
      <c r="H120" s="55">
        <f t="shared" si="9"/>
        <v>2</v>
      </c>
      <c r="I120" s="55"/>
      <c r="J120" s="55">
        <f t="shared" si="10"/>
      </c>
      <c r="K120" s="55">
        <f t="shared" si="11"/>
      </c>
      <c r="L120" s="55">
        <f t="shared" si="12"/>
        <v>6100</v>
      </c>
      <c r="M120" s="55">
        <f t="shared" si="13"/>
      </c>
      <c r="N120" s="55">
        <f t="shared" si="14"/>
      </c>
      <c r="O120" s="55">
        <f t="shared" si="15"/>
      </c>
    </row>
    <row r="121" spans="1:15" ht="13.5">
      <c r="A121" s="53">
        <v>38911</v>
      </c>
      <c r="B121" s="54">
        <v>118</v>
      </c>
      <c r="C121" s="55" t="s">
        <v>122</v>
      </c>
      <c r="D121" s="56">
        <v>2</v>
      </c>
      <c r="E121" s="57">
        <v>2600</v>
      </c>
      <c r="F121" s="58">
        <f t="shared" si="16"/>
        <v>357942</v>
      </c>
      <c r="G121" s="55"/>
      <c r="H121" s="55">
        <f t="shared" si="9"/>
        <v>2</v>
      </c>
      <c r="I121" s="55"/>
      <c r="J121" s="55">
        <f t="shared" si="10"/>
      </c>
      <c r="K121" s="55">
        <f t="shared" si="11"/>
      </c>
      <c r="L121" s="55">
        <f t="shared" si="12"/>
        <v>2600</v>
      </c>
      <c r="M121" s="55">
        <f t="shared" si="13"/>
      </c>
      <c r="N121" s="55">
        <f t="shared" si="14"/>
      </c>
      <c r="O121" s="55">
        <f t="shared" si="15"/>
      </c>
    </row>
    <row r="122" spans="1:15" ht="13.5">
      <c r="A122" s="53">
        <v>38913</v>
      </c>
      <c r="B122" s="54">
        <v>119</v>
      </c>
      <c r="C122" s="55" t="s">
        <v>123</v>
      </c>
      <c r="D122" s="56">
        <v>2.8</v>
      </c>
      <c r="E122" s="57">
        <v>11000</v>
      </c>
      <c r="F122" s="58">
        <f t="shared" si="16"/>
        <v>368942</v>
      </c>
      <c r="G122" s="55"/>
      <c r="H122" s="55">
        <f t="shared" si="9"/>
        <v>2</v>
      </c>
      <c r="I122" s="55"/>
      <c r="J122" s="55">
        <f t="shared" si="10"/>
      </c>
      <c r="K122" s="55">
        <f t="shared" si="11"/>
      </c>
      <c r="L122" s="55">
        <f t="shared" si="12"/>
        <v>11000</v>
      </c>
      <c r="M122" s="55">
        <f t="shared" si="13"/>
      </c>
      <c r="N122" s="55">
        <f t="shared" si="14"/>
      </c>
      <c r="O122" s="55">
        <f t="shared" si="15"/>
      </c>
    </row>
    <row r="123" spans="1:15" ht="13.5">
      <c r="A123" s="53">
        <v>38914</v>
      </c>
      <c r="B123" s="54">
        <v>120</v>
      </c>
      <c r="C123" s="55" t="s">
        <v>124</v>
      </c>
      <c r="D123" s="56">
        <v>1.2</v>
      </c>
      <c r="E123" s="57">
        <v>700</v>
      </c>
      <c r="F123" s="58">
        <f t="shared" si="16"/>
        <v>369642</v>
      </c>
      <c r="G123" s="55"/>
      <c r="H123" s="55">
        <f t="shared" si="9"/>
        <v>1</v>
      </c>
      <c r="I123" s="55"/>
      <c r="J123" s="55">
        <f t="shared" si="10"/>
      </c>
      <c r="K123" s="55">
        <f t="shared" si="11"/>
        <v>700</v>
      </c>
      <c r="L123" s="55">
        <f t="shared" si="12"/>
      </c>
      <c r="M123" s="55">
        <f t="shared" si="13"/>
      </c>
      <c r="N123" s="55">
        <f t="shared" si="14"/>
      </c>
      <c r="O123" s="55">
        <f t="shared" si="15"/>
      </c>
    </row>
    <row r="124" spans="1:15" ht="13.5">
      <c r="A124" s="53">
        <v>38915</v>
      </c>
      <c r="B124" s="54">
        <v>121</v>
      </c>
      <c r="C124" s="55" t="s">
        <v>125</v>
      </c>
      <c r="D124" s="56">
        <v>1.6</v>
      </c>
      <c r="E124" s="57">
        <v>1700</v>
      </c>
      <c r="F124" s="58">
        <f t="shared" si="16"/>
        <v>371342</v>
      </c>
      <c r="G124" s="55"/>
      <c r="H124" s="55">
        <f t="shared" si="9"/>
        <v>1</v>
      </c>
      <c r="I124" s="55"/>
      <c r="J124" s="55">
        <f t="shared" si="10"/>
      </c>
      <c r="K124" s="55">
        <f t="shared" si="11"/>
        <v>1700</v>
      </c>
      <c r="L124" s="55">
        <f t="shared" si="12"/>
      </c>
      <c r="M124" s="55">
        <f t="shared" si="13"/>
      </c>
      <c r="N124" s="55">
        <f t="shared" si="14"/>
      </c>
      <c r="O124" s="55">
        <f t="shared" si="15"/>
      </c>
    </row>
    <row r="125" spans="1:15" ht="13.5">
      <c r="A125" s="53">
        <v>38918</v>
      </c>
      <c r="B125" s="54">
        <v>122</v>
      </c>
      <c r="C125" s="55" t="s">
        <v>126</v>
      </c>
      <c r="D125" s="56">
        <v>2.8</v>
      </c>
      <c r="E125" s="57">
        <v>10800</v>
      </c>
      <c r="F125" s="58">
        <f t="shared" si="16"/>
        <v>382142</v>
      </c>
      <c r="G125" s="55"/>
      <c r="H125" s="55">
        <f t="shared" si="9"/>
        <v>2</v>
      </c>
      <c r="I125" s="55"/>
      <c r="J125" s="55">
        <f t="shared" si="10"/>
      </c>
      <c r="K125" s="55">
        <f t="shared" si="11"/>
      </c>
      <c r="L125" s="55">
        <f t="shared" si="12"/>
        <v>10800</v>
      </c>
      <c r="M125" s="55">
        <f t="shared" si="13"/>
      </c>
      <c r="N125" s="55">
        <f t="shared" si="14"/>
      </c>
      <c r="O125" s="55">
        <f t="shared" si="15"/>
      </c>
    </row>
    <row r="126" spans="1:15" ht="13.5">
      <c r="A126" s="53">
        <v>38918</v>
      </c>
      <c r="B126" s="54">
        <v>123</v>
      </c>
      <c r="C126" s="55" t="s">
        <v>127</v>
      </c>
      <c r="D126" s="56">
        <v>1.2</v>
      </c>
      <c r="E126" s="57">
        <v>800</v>
      </c>
      <c r="F126" s="58">
        <f t="shared" si="16"/>
        <v>382942</v>
      </c>
      <c r="G126" s="55"/>
      <c r="H126" s="55">
        <f t="shared" si="9"/>
        <v>1</v>
      </c>
      <c r="I126" s="55"/>
      <c r="J126" s="55">
        <f t="shared" si="10"/>
      </c>
      <c r="K126" s="55">
        <f t="shared" si="11"/>
        <v>800</v>
      </c>
      <c r="L126" s="55">
        <f t="shared" si="12"/>
      </c>
      <c r="M126" s="55">
        <f t="shared" si="13"/>
      </c>
      <c r="N126" s="55">
        <f t="shared" si="14"/>
      </c>
      <c r="O126" s="55">
        <f t="shared" si="15"/>
      </c>
    </row>
    <row r="127" spans="1:15" ht="13.5">
      <c r="A127" s="53">
        <v>38922</v>
      </c>
      <c r="B127" s="54">
        <v>124</v>
      </c>
      <c r="C127" s="55" t="s">
        <v>128</v>
      </c>
      <c r="D127" s="56">
        <v>1.4</v>
      </c>
      <c r="E127" s="57">
        <v>1100</v>
      </c>
      <c r="F127" s="58">
        <f t="shared" si="16"/>
        <v>384042</v>
      </c>
      <c r="G127" s="55"/>
      <c r="H127" s="55">
        <f t="shared" si="9"/>
        <v>1</v>
      </c>
      <c r="I127" s="55"/>
      <c r="J127" s="55">
        <f t="shared" si="10"/>
      </c>
      <c r="K127" s="55">
        <f t="shared" si="11"/>
        <v>1100</v>
      </c>
      <c r="L127" s="55">
        <f t="shared" si="12"/>
      </c>
      <c r="M127" s="55">
        <f t="shared" si="13"/>
      </c>
      <c r="N127" s="55">
        <f t="shared" si="14"/>
      </c>
      <c r="O127" s="55">
        <f t="shared" si="15"/>
      </c>
    </row>
    <row r="128" spans="1:15" ht="13.5">
      <c r="A128" s="53">
        <v>38922</v>
      </c>
      <c r="B128" s="54">
        <v>125</v>
      </c>
      <c r="C128" s="55" t="s">
        <v>129</v>
      </c>
      <c r="D128" s="56">
        <v>1.4</v>
      </c>
      <c r="E128" s="57">
        <v>1500</v>
      </c>
      <c r="F128" s="58">
        <f t="shared" si="16"/>
        <v>385542</v>
      </c>
      <c r="G128" s="55"/>
      <c r="H128" s="55">
        <f t="shared" si="9"/>
        <v>1</v>
      </c>
      <c r="I128" s="55"/>
      <c r="J128" s="55">
        <f t="shared" si="10"/>
      </c>
      <c r="K128" s="55">
        <f t="shared" si="11"/>
        <v>1500</v>
      </c>
      <c r="L128" s="55">
        <f t="shared" si="12"/>
      </c>
      <c r="M128" s="55">
        <f t="shared" si="13"/>
      </c>
      <c r="N128" s="55">
        <f t="shared" si="14"/>
      </c>
      <c r="O128" s="55">
        <f t="shared" si="15"/>
      </c>
    </row>
    <row r="129" spans="1:15" ht="13.5">
      <c r="A129" s="53">
        <v>38924</v>
      </c>
      <c r="B129" s="54">
        <v>126</v>
      </c>
      <c r="C129" s="55" t="s">
        <v>130</v>
      </c>
      <c r="D129" s="56">
        <v>2</v>
      </c>
      <c r="E129" s="57">
        <v>6900</v>
      </c>
      <c r="F129" s="58">
        <f t="shared" si="16"/>
        <v>392442</v>
      </c>
      <c r="G129" s="55"/>
      <c r="H129" s="55">
        <f t="shared" si="9"/>
        <v>2</v>
      </c>
      <c r="I129" s="55"/>
      <c r="J129" s="55">
        <f t="shared" si="10"/>
      </c>
      <c r="K129" s="55">
        <f t="shared" si="11"/>
      </c>
      <c r="L129" s="55">
        <f t="shared" si="12"/>
        <v>6900</v>
      </c>
      <c r="M129" s="55">
        <f t="shared" si="13"/>
      </c>
      <c r="N129" s="55">
        <f t="shared" si="14"/>
      </c>
      <c r="O129" s="55">
        <f t="shared" si="15"/>
      </c>
    </row>
    <row r="130" spans="1:15" ht="13.5">
      <c r="A130" s="53">
        <v>38924</v>
      </c>
      <c r="B130" s="54">
        <v>127</v>
      </c>
      <c r="C130" s="55" t="s">
        <v>131</v>
      </c>
      <c r="D130" s="56">
        <v>1.4</v>
      </c>
      <c r="E130" s="57">
        <v>1900</v>
      </c>
      <c r="F130" s="58">
        <f t="shared" si="16"/>
        <v>394342</v>
      </c>
      <c r="G130" s="55"/>
      <c r="H130" s="55">
        <f t="shared" si="9"/>
        <v>1</v>
      </c>
      <c r="I130" s="55"/>
      <c r="J130" s="55">
        <f t="shared" si="10"/>
      </c>
      <c r="K130" s="55">
        <f t="shared" si="11"/>
        <v>1900</v>
      </c>
      <c r="L130" s="55">
        <f t="shared" si="12"/>
      </c>
      <c r="M130" s="55">
        <f t="shared" si="13"/>
      </c>
      <c r="N130" s="55">
        <f t="shared" si="14"/>
      </c>
      <c r="O130" s="55">
        <f t="shared" si="15"/>
      </c>
    </row>
    <row r="131" spans="1:15" ht="13.5">
      <c r="A131" s="53">
        <v>38928</v>
      </c>
      <c r="B131" s="54">
        <v>128</v>
      </c>
      <c r="C131" s="55" t="s">
        <v>132</v>
      </c>
      <c r="D131" s="56">
        <v>1.6</v>
      </c>
      <c r="E131" s="57">
        <v>9200</v>
      </c>
      <c r="F131" s="58">
        <f t="shared" si="16"/>
        <v>403542</v>
      </c>
      <c r="G131" s="55"/>
      <c r="H131" s="55">
        <f t="shared" si="9"/>
        <v>1</v>
      </c>
      <c r="I131" s="55"/>
      <c r="J131" s="55">
        <f t="shared" si="10"/>
      </c>
      <c r="K131" s="55">
        <f t="shared" si="11"/>
        <v>9200</v>
      </c>
      <c r="L131" s="55">
        <f t="shared" si="12"/>
      </c>
      <c r="M131" s="55">
        <f t="shared" si="13"/>
      </c>
      <c r="N131" s="55">
        <f t="shared" si="14"/>
      </c>
      <c r="O131" s="55">
        <f t="shared" si="15"/>
      </c>
    </row>
    <row r="132" spans="1:15" ht="13.5">
      <c r="A132" s="53">
        <v>38929</v>
      </c>
      <c r="B132" s="54">
        <v>129</v>
      </c>
      <c r="C132" s="55" t="s">
        <v>133</v>
      </c>
      <c r="D132" s="56">
        <v>1.4</v>
      </c>
      <c r="E132" s="57">
        <v>1900</v>
      </c>
      <c r="F132" s="58">
        <f t="shared" si="16"/>
        <v>405442</v>
      </c>
      <c r="G132" s="59">
        <f>SUM(E113:E132)</f>
        <v>90700</v>
      </c>
      <c r="H132" s="55">
        <f aca="true" t="shared" si="17" ref="H132:H202">IF(D132&gt;4.9,5,IF(D132&gt;3.9,4,IF(D132&gt;2.9,3,IF(D132&gt;1.9,2,IF(D132&gt;0.9,1,0)))))</f>
        <v>1</v>
      </c>
      <c r="I132" s="55"/>
      <c r="J132" s="55">
        <f aca="true" t="shared" si="18" ref="J132:J163">IF($H132=0,$E132,"")</f>
      </c>
      <c r="K132" s="55">
        <f aca="true" t="shared" si="19" ref="K132:K190">IF($H132=1,$E132,"")</f>
        <v>1900</v>
      </c>
      <c r="L132" s="55">
        <f aca="true" t="shared" si="20" ref="L132:L190">IF($H132=2,$E132,"")</f>
      </c>
      <c r="M132" s="55">
        <f aca="true" t="shared" si="21" ref="M132:M190">IF($H132=3,$E132,"")</f>
      </c>
      <c r="N132" s="55">
        <f aca="true" t="shared" si="22" ref="N132:N190">IF($H132=4,$E132,"")</f>
      </c>
      <c r="O132" s="55">
        <f aca="true" t="shared" si="23" ref="O132:O190">IF($H132=5,$E132,"")</f>
      </c>
    </row>
    <row r="133" spans="1:15" ht="13.5">
      <c r="A133" s="60">
        <v>38933</v>
      </c>
      <c r="B133" s="61">
        <v>130</v>
      </c>
      <c r="C133" s="62" t="s">
        <v>134</v>
      </c>
      <c r="D133" s="63">
        <v>2.6</v>
      </c>
      <c r="E133" s="64">
        <v>5000</v>
      </c>
      <c r="F133" s="65">
        <f aca="true" t="shared" si="24" ref="F133:F197">F132+E133</f>
        <v>410442</v>
      </c>
      <c r="G133" s="62"/>
      <c r="H133" s="62">
        <f t="shared" si="17"/>
        <v>2</v>
      </c>
      <c r="I133" s="62"/>
      <c r="J133" s="62">
        <f t="shared" si="18"/>
      </c>
      <c r="K133" s="62">
        <f t="shared" si="19"/>
      </c>
      <c r="L133" s="62">
        <f t="shared" si="20"/>
        <v>5000</v>
      </c>
      <c r="M133" s="62">
        <f t="shared" si="21"/>
      </c>
      <c r="N133" s="62">
        <f t="shared" si="22"/>
      </c>
      <c r="O133" s="62">
        <f t="shared" si="23"/>
      </c>
    </row>
    <row r="134" spans="1:15" ht="13.5">
      <c r="A134" s="60">
        <v>38937</v>
      </c>
      <c r="B134" s="61">
        <v>131</v>
      </c>
      <c r="C134" s="62" t="s">
        <v>135</v>
      </c>
      <c r="D134" s="63">
        <v>1.6</v>
      </c>
      <c r="E134" s="64">
        <v>9100</v>
      </c>
      <c r="F134" s="65">
        <f t="shared" si="24"/>
        <v>419542</v>
      </c>
      <c r="G134" s="62"/>
      <c r="H134" s="62">
        <f t="shared" si="17"/>
        <v>1</v>
      </c>
      <c r="I134" s="62"/>
      <c r="J134" s="62">
        <f t="shared" si="18"/>
      </c>
      <c r="K134" s="62">
        <f t="shared" si="19"/>
        <v>9100</v>
      </c>
      <c r="L134" s="62">
        <f t="shared" si="20"/>
      </c>
      <c r="M134" s="62">
        <f t="shared" si="21"/>
      </c>
      <c r="N134" s="62">
        <f t="shared" si="22"/>
      </c>
      <c r="O134" s="62">
        <f t="shared" si="23"/>
      </c>
    </row>
    <row r="135" spans="1:15" ht="13.5">
      <c r="A135" s="60">
        <v>38937</v>
      </c>
      <c r="B135" s="61">
        <v>132</v>
      </c>
      <c r="C135" s="62" t="s">
        <v>136</v>
      </c>
      <c r="D135" s="63">
        <v>3.5</v>
      </c>
      <c r="E135" s="64">
        <v>8300</v>
      </c>
      <c r="F135" s="65">
        <f t="shared" si="24"/>
        <v>427842</v>
      </c>
      <c r="G135" s="62"/>
      <c r="H135" s="62">
        <f t="shared" si="17"/>
        <v>3</v>
      </c>
      <c r="I135" s="62"/>
      <c r="J135" s="62">
        <f t="shared" si="18"/>
      </c>
      <c r="K135" s="62">
        <f t="shared" si="19"/>
      </c>
      <c r="L135" s="62">
        <f t="shared" si="20"/>
      </c>
      <c r="M135" s="62">
        <f t="shared" si="21"/>
        <v>8300</v>
      </c>
      <c r="N135" s="62">
        <f t="shared" si="22"/>
      </c>
      <c r="O135" s="62">
        <f t="shared" si="23"/>
      </c>
    </row>
    <row r="136" spans="1:15" ht="13.5">
      <c r="A136" s="60">
        <v>38939</v>
      </c>
      <c r="B136" s="61">
        <v>133</v>
      </c>
      <c r="C136" s="62" t="s">
        <v>137</v>
      </c>
      <c r="D136" s="63">
        <v>2.4</v>
      </c>
      <c r="E136" s="64">
        <v>5700</v>
      </c>
      <c r="F136" s="65">
        <f t="shared" si="24"/>
        <v>433542</v>
      </c>
      <c r="G136" s="62"/>
      <c r="H136" s="62">
        <f t="shared" si="17"/>
        <v>2</v>
      </c>
      <c r="I136" s="62"/>
      <c r="J136" s="62">
        <f t="shared" si="18"/>
      </c>
      <c r="K136" s="62">
        <f t="shared" si="19"/>
      </c>
      <c r="L136" s="62">
        <f t="shared" si="20"/>
        <v>5700</v>
      </c>
      <c r="M136" s="62">
        <f t="shared" si="21"/>
      </c>
      <c r="N136" s="62">
        <f t="shared" si="22"/>
      </c>
      <c r="O136" s="62">
        <f t="shared" si="23"/>
      </c>
    </row>
    <row r="137" spans="1:15" ht="13.5">
      <c r="A137" s="60">
        <v>38943</v>
      </c>
      <c r="B137" s="61">
        <v>134</v>
      </c>
      <c r="C137" s="62" t="s">
        <v>138</v>
      </c>
      <c r="D137" s="63">
        <v>1.4</v>
      </c>
      <c r="E137" s="64">
        <v>500</v>
      </c>
      <c r="F137" s="65">
        <f t="shared" si="24"/>
        <v>434042</v>
      </c>
      <c r="G137" s="62"/>
      <c r="H137" s="62">
        <f t="shared" si="17"/>
        <v>1</v>
      </c>
      <c r="I137" s="62"/>
      <c r="J137" s="62">
        <f t="shared" si="18"/>
      </c>
      <c r="K137" s="62">
        <f t="shared" si="19"/>
        <v>500</v>
      </c>
      <c r="L137" s="62">
        <f t="shared" si="20"/>
      </c>
      <c r="M137" s="62">
        <f t="shared" si="21"/>
      </c>
      <c r="N137" s="62">
        <f t="shared" si="22"/>
      </c>
      <c r="O137" s="62">
        <f t="shared" si="23"/>
      </c>
    </row>
    <row r="138" spans="1:15" ht="13.5">
      <c r="A138" s="60">
        <v>38943</v>
      </c>
      <c r="B138" s="61">
        <v>135</v>
      </c>
      <c r="C138" s="62" t="s">
        <v>139</v>
      </c>
      <c r="D138" s="63">
        <v>1.4</v>
      </c>
      <c r="E138" s="64">
        <v>600</v>
      </c>
      <c r="F138" s="65">
        <f t="shared" si="24"/>
        <v>434642</v>
      </c>
      <c r="G138" s="62"/>
      <c r="H138" s="62">
        <f t="shared" si="17"/>
        <v>1</v>
      </c>
      <c r="I138" s="62"/>
      <c r="J138" s="62">
        <f t="shared" si="18"/>
      </c>
      <c r="K138" s="62">
        <f t="shared" si="19"/>
        <v>600</v>
      </c>
      <c r="L138" s="62">
        <f t="shared" si="20"/>
      </c>
      <c r="M138" s="62">
        <f t="shared" si="21"/>
      </c>
      <c r="N138" s="62">
        <f t="shared" si="22"/>
      </c>
      <c r="O138" s="62">
        <f t="shared" si="23"/>
      </c>
    </row>
    <row r="139" spans="1:15" ht="13.5">
      <c r="A139" s="60">
        <v>38948</v>
      </c>
      <c r="B139" s="61">
        <v>136</v>
      </c>
      <c r="C139" s="62" t="s">
        <v>140</v>
      </c>
      <c r="D139" s="63">
        <v>2.8</v>
      </c>
      <c r="E139" s="64">
        <v>13300</v>
      </c>
      <c r="F139" s="65">
        <f t="shared" si="24"/>
        <v>447942</v>
      </c>
      <c r="G139" s="62"/>
      <c r="H139" s="62">
        <f t="shared" si="17"/>
        <v>2</v>
      </c>
      <c r="I139" s="62"/>
      <c r="J139" s="62">
        <f t="shared" si="18"/>
      </c>
      <c r="K139" s="62">
        <f t="shared" si="19"/>
      </c>
      <c r="L139" s="62">
        <f t="shared" si="20"/>
        <v>13300</v>
      </c>
      <c r="M139" s="62">
        <f t="shared" si="21"/>
      </c>
      <c r="N139" s="62">
        <f t="shared" si="22"/>
      </c>
      <c r="O139" s="62">
        <f t="shared" si="23"/>
      </c>
    </row>
    <row r="140" spans="1:15" ht="13.5">
      <c r="A140" s="60">
        <v>38949</v>
      </c>
      <c r="B140" s="61">
        <v>137</v>
      </c>
      <c r="C140" s="62" t="s">
        <v>141</v>
      </c>
      <c r="D140" s="63">
        <v>2</v>
      </c>
      <c r="E140" s="64">
        <v>1600</v>
      </c>
      <c r="F140" s="65">
        <f t="shared" si="24"/>
        <v>449542</v>
      </c>
      <c r="G140" s="62"/>
      <c r="H140" s="62">
        <f t="shared" si="17"/>
        <v>2</v>
      </c>
      <c r="I140" s="62"/>
      <c r="J140" s="62">
        <f t="shared" si="18"/>
      </c>
      <c r="K140" s="62">
        <f t="shared" si="19"/>
      </c>
      <c r="L140" s="62">
        <f t="shared" si="20"/>
        <v>1600</v>
      </c>
      <c r="M140" s="62">
        <f t="shared" si="21"/>
      </c>
      <c r="N140" s="62">
        <f t="shared" si="22"/>
      </c>
      <c r="O140" s="62">
        <f t="shared" si="23"/>
      </c>
    </row>
    <row r="141" spans="1:15" ht="13.5">
      <c r="A141" s="60">
        <v>38949</v>
      </c>
      <c r="B141" s="61">
        <v>138</v>
      </c>
      <c r="C141" s="62" t="s">
        <v>142</v>
      </c>
      <c r="D141" s="63">
        <v>2</v>
      </c>
      <c r="E141" s="64">
        <v>7300</v>
      </c>
      <c r="F141" s="65">
        <f t="shared" si="24"/>
        <v>456842</v>
      </c>
      <c r="G141" s="62"/>
      <c r="H141" s="62">
        <f t="shared" si="17"/>
        <v>2</v>
      </c>
      <c r="I141" s="62"/>
      <c r="J141" s="62">
        <f t="shared" si="18"/>
      </c>
      <c r="K141" s="62">
        <f t="shared" si="19"/>
      </c>
      <c r="L141" s="62">
        <f t="shared" si="20"/>
        <v>7300</v>
      </c>
      <c r="M141" s="62">
        <f t="shared" si="21"/>
      </c>
      <c r="N141" s="62">
        <f t="shared" si="22"/>
      </c>
      <c r="O141" s="62">
        <f t="shared" si="23"/>
      </c>
    </row>
    <row r="142" spans="1:15" ht="13.5">
      <c r="A142" s="60">
        <v>38950</v>
      </c>
      <c r="B142" s="61">
        <v>139</v>
      </c>
      <c r="C142" s="62" t="s">
        <v>143</v>
      </c>
      <c r="D142" s="63">
        <v>2</v>
      </c>
      <c r="E142" s="64">
        <v>1600</v>
      </c>
      <c r="F142" s="65">
        <f t="shared" si="24"/>
        <v>458442</v>
      </c>
      <c r="G142" s="62"/>
      <c r="H142" s="62">
        <f t="shared" si="17"/>
        <v>2</v>
      </c>
      <c r="I142" s="62"/>
      <c r="J142" s="62">
        <f t="shared" si="18"/>
      </c>
      <c r="K142" s="62">
        <f t="shared" si="19"/>
      </c>
      <c r="L142" s="62">
        <f t="shared" si="20"/>
        <v>1600</v>
      </c>
      <c r="M142" s="62">
        <f t="shared" si="21"/>
      </c>
      <c r="N142" s="62">
        <f t="shared" si="22"/>
      </c>
      <c r="O142" s="62">
        <f t="shared" si="23"/>
      </c>
    </row>
    <row r="143" spans="1:15" ht="13.5">
      <c r="A143" s="60">
        <v>38953</v>
      </c>
      <c r="B143" s="61">
        <v>140</v>
      </c>
      <c r="C143" s="62" t="s">
        <v>144</v>
      </c>
      <c r="D143" s="63">
        <v>2.4</v>
      </c>
      <c r="E143" s="64">
        <v>8300</v>
      </c>
      <c r="F143" s="65">
        <f t="shared" si="24"/>
        <v>466742</v>
      </c>
      <c r="G143" s="62"/>
      <c r="H143" s="62">
        <f t="shared" si="17"/>
        <v>2</v>
      </c>
      <c r="I143" s="62"/>
      <c r="J143" s="62">
        <f t="shared" si="18"/>
      </c>
      <c r="K143" s="62">
        <f t="shared" si="19"/>
      </c>
      <c r="L143" s="62">
        <f t="shared" si="20"/>
        <v>8300</v>
      </c>
      <c r="M143" s="62">
        <f t="shared" si="21"/>
      </c>
      <c r="N143" s="62">
        <f t="shared" si="22"/>
      </c>
      <c r="O143" s="62">
        <f t="shared" si="23"/>
      </c>
    </row>
    <row r="144" spans="1:15" ht="13.5">
      <c r="A144" s="60">
        <v>38954</v>
      </c>
      <c r="B144" s="61">
        <v>141</v>
      </c>
      <c r="C144" s="62" t="s">
        <v>145</v>
      </c>
      <c r="D144" s="63">
        <v>2</v>
      </c>
      <c r="E144" s="64">
        <v>5600</v>
      </c>
      <c r="F144" s="65">
        <f t="shared" si="24"/>
        <v>472342</v>
      </c>
      <c r="G144" s="62"/>
      <c r="H144" s="62">
        <f t="shared" si="17"/>
        <v>2</v>
      </c>
      <c r="I144" s="62"/>
      <c r="J144" s="62">
        <f t="shared" si="18"/>
      </c>
      <c r="K144" s="62">
        <f t="shared" si="19"/>
      </c>
      <c r="L144" s="62">
        <f t="shared" si="20"/>
        <v>5600</v>
      </c>
      <c r="M144" s="62">
        <f t="shared" si="21"/>
      </c>
      <c r="N144" s="62">
        <f t="shared" si="22"/>
      </c>
      <c r="O144" s="62">
        <f t="shared" si="23"/>
      </c>
    </row>
    <row r="145" spans="1:15" ht="13.5">
      <c r="A145" s="60">
        <v>38955</v>
      </c>
      <c r="B145" s="61">
        <v>142</v>
      </c>
      <c r="C145" s="62" t="s">
        <v>146</v>
      </c>
      <c r="D145" s="63">
        <v>1.4</v>
      </c>
      <c r="E145" s="64">
        <v>4600</v>
      </c>
      <c r="F145" s="65">
        <f t="shared" si="24"/>
        <v>476942</v>
      </c>
      <c r="G145" s="66">
        <f>SUM(E133:E145)</f>
        <v>71500</v>
      </c>
      <c r="H145" s="62">
        <f t="shared" si="17"/>
        <v>1</v>
      </c>
      <c r="I145" s="62"/>
      <c r="J145" s="62">
        <f t="shared" si="18"/>
      </c>
      <c r="K145" s="62">
        <f t="shared" si="19"/>
        <v>4600</v>
      </c>
      <c r="L145" s="62">
        <f t="shared" si="20"/>
      </c>
      <c r="M145" s="62">
        <f t="shared" si="21"/>
      </c>
      <c r="N145" s="62">
        <f t="shared" si="22"/>
      </c>
      <c r="O145" s="62">
        <f t="shared" si="23"/>
      </c>
    </row>
    <row r="146" spans="1:15" ht="13.5">
      <c r="A146" s="67">
        <v>38961</v>
      </c>
      <c r="B146" s="68">
        <v>143</v>
      </c>
      <c r="C146" s="69" t="s">
        <v>147</v>
      </c>
      <c r="D146" s="70">
        <v>2.8</v>
      </c>
      <c r="E146" s="71">
        <v>13000</v>
      </c>
      <c r="F146" s="72">
        <f t="shared" si="24"/>
        <v>489942</v>
      </c>
      <c r="G146" s="69"/>
      <c r="H146" s="69">
        <f t="shared" si="17"/>
        <v>2</v>
      </c>
      <c r="I146" s="69"/>
      <c r="J146" s="69">
        <f t="shared" si="18"/>
      </c>
      <c r="K146" s="69">
        <f t="shared" si="19"/>
      </c>
      <c r="L146" s="69">
        <f t="shared" si="20"/>
        <v>13000</v>
      </c>
      <c r="M146" s="69">
        <f t="shared" si="21"/>
      </c>
      <c r="N146" s="69">
        <f t="shared" si="22"/>
      </c>
      <c r="O146" s="69">
        <f t="shared" si="23"/>
      </c>
    </row>
    <row r="147" spans="1:15" ht="13.5">
      <c r="A147" s="67">
        <v>38962</v>
      </c>
      <c r="B147" s="68">
        <v>144</v>
      </c>
      <c r="C147" s="69" t="s">
        <v>148</v>
      </c>
      <c r="D147" s="70">
        <v>2.3</v>
      </c>
      <c r="E147" s="71">
        <v>2700</v>
      </c>
      <c r="F147" s="72">
        <f t="shared" si="24"/>
        <v>492642</v>
      </c>
      <c r="G147" s="69"/>
      <c r="H147" s="69">
        <f t="shared" si="17"/>
        <v>2</v>
      </c>
      <c r="I147" s="69"/>
      <c r="J147" s="69">
        <f t="shared" si="18"/>
      </c>
      <c r="K147" s="69">
        <f t="shared" si="19"/>
      </c>
      <c r="L147" s="69">
        <f t="shared" si="20"/>
        <v>2700</v>
      </c>
      <c r="M147" s="69">
        <f t="shared" si="21"/>
      </c>
      <c r="N147" s="69">
        <f t="shared" si="22"/>
      </c>
      <c r="O147" s="69">
        <f t="shared" si="23"/>
      </c>
    </row>
    <row r="148" spans="1:15" ht="13.5">
      <c r="A148" s="67">
        <v>38967</v>
      </c>
      <c r="B148" s="68">
        <v>145</v>
      </c>
      <c r="C148" s="69" t="s">
        <v>149</v>
      </c>
      <c r="D148" s="70">
        <v>2.8</v>
      </c>
      <c r="E148" s="71">
        <v>11000</v>
      </c>
      <c r="F148" s="72">
        <f t="shared" si="24"/>
        <v>503642</v>
      </c>
      <c r="G148" s="69"/>
      <c r="H148" s="69">
        <f t="shared" si="17"/>
        <v>2</v>
      </c>
      <c r="I148" s="69"/>
      <c r="J148" s="69">
        <f t="shared" si="18"/>
      </c>
      <c r="K148" s="69">
        <f t="shared" si="19"/>
      </c>
      <c r="L148" s="69">
        <f t="shared" si="20"/>
        <v>11000</v>
      </c>
      <c r="M148" s="69">
        <f t="shared" si="21"/>
      </c>
      <c r="N148" s="69">
        <f t="shared" si="22"/>
      </c>
      <c r="O148" s="69">
        <f t="shared" si="23"/>
      </c>
    </row>
    <row r="149" spans="1:15" ht="13.5">
      <c r="A149" s="67">
        <v>38969</v>
      </c>
      <c r="B149" s="68">
        <v>146</v>
      </c>
      <c r="C149" s="69" t="s">
        <v>150</v>
      </c>
      <c r="D149" s="70">
        <v>2.4</v>
      </c>
      <c r="E149" s="71">
        <v>2700</v>
      </c>
      <c r="F149" s="72">
        <f t="shared" si="24"/>
        <v>506342</v>
      </c>
      <c r="G149" s="69"/>
      <c r="H149" s="69">
        <f t="shared" si="17"/>
        <v>2</v>
      </c>
      <c r="I149" s="69"/>
      <c r="J149" s="69">
        <f t="shared" si="18"/>
      </c>
      <c r="K149" s="69">
        <f t="shared" si="19"/>
      </c>
      <c r="L149" s="69">
        <f t="shared" si="20"/>
        <v>2700</v>
      </c>
      <c r="M149" s="69">
        <f t="shared" si="21"/>
      </c>
      <c r="N149" s="69">
        <f t="shared" si="22"/>
      </c>
      <c r="O149" s="69">
        <f t="shared" si="23"/>
      </c>
    </row>
    <row r="150" spans="1:15" ht="13.5">
      <c r="A150" s="67">
        <v>38969</v>
      </c>
      <c r="B150" s="68">
        <v>147</v>
      </c>
      <c r="C150" s="69" t="s">
        <v>151</v>
      </c>
      <c r="D150" s="70">
        <v>0.8</v>
      </c>
      <c r="E150" s="71">
        <v>500</v>
      </c>
      <c r="F150" s="72">
        <f t="shared" si="24"/>
        <v>506842</v>
      </c>
      <c r="G150" s="69"/>
      <c r="H150" s="69">
        <f t="shared" si="17"/>
        <v>0</v>
      </c>
      <c r="I150" s="69"/>
      <c r="J150" s="69">
        <f t="shared" si="18"/>
        <v>500</v>
      </c>
      <c r="K150" s="69">
        <f t="shared" si="19"/>
      </c>
      <c r="L150" s="69">
        <f t="shared" si="20"/>
      </c>
      <c r="M150" s="69">
        <f t="shared" si="21"/>
      </c>
      <c r="N150" s="69">
        <f t="shared" si="22"/>
      </c>
      <c r="O150" s="69">
        <f t="shared" si="23"/>
      </c>
    </row>
    <row r="151" spans="1:15" ht="13.5">
      <c r="A151" s="67">
        <v>38972</v>
      </c>
      <c r="B151" s="68">
        <v>148</v>
      </c>
      <c r="C151" s="69" t="s">
        <v>152</v>
      </c>
      <c r="D151" s="70">
        <v>0.8</v>
      </c>
      <c r="E151" s="71">
        <v>600</v>
      </c>
      <c r="F151" s="72">
        <f t="shared" si="24"/>
        <v>507442</v>
      </c>
      <c r="G151" s="69"/>
      <c r="H151" s="69">
        <f t="shared" si="17"/>
        <v>0</v>
      </c>
      <c r="I151" s="69"/>
      <c r="J151" s="69">
        <f t="shared" si="18"/>
        <v>600</v>
      </c>
      <c r="K151" s="69">
        <f t="shared" si="19"/>
      </c>
      <c r="L151" s="69">
        <f t="shared" si="20"/>
      </c>
      <c r="M151" s="69">
        <f t="shared" si="21"/>
      </c>
      <c r="N151" s="69">
        <f t="shared" si="22"/>
      </c>
      <c r="O151" s="69">
        <f t="shared" si="23"/>
      </c>
    </row>
    <row r="152" spans="1:15" ht="13.5">
      <c r="A152" s="67">
        <v>38975</v>
      </c>
      <c r="B152" s="68">
        <v>149</v>
      </c>
      <c r="C152" s="69" t="s">
        <v>153</v>
      </c>
      <c r="D152" s="70">
        <v>1.6</v>
      </c>
      <c r="E152" s="71">
        <v>6600</v>
      </c>
      <c r="F152" s="72">
        <f t="shared" si="24"/>
        <v>514042</v>
      </c>
      <c r="G152" s="69"/>
      <c r="H152" s="69">
        <f t="shared" si="17"/>
        <v>1</v>
      </c>
      <c r="I152" s="69"/>
      <c r="J152" s="69">
        <f t="shared" si="18"/>
      </c>
      <c r="K152" s="69">
        <f t="shared" si="19"/>
        <v>6600</v>
      </c>
      <c r="L152" s="69">
        <f t="shared" si="20"/>
      </c>
      <c r="M152" s="69">
        <f t="shared" si="21"/>
      </c>
      <c r="N152" s="69">
        <f t="shared" si="22"/>
      </c>
      <c r="O152" s="69">
        <f t="shared" si="23"/>
      </c>
    </row>
    <row r="153" spans="1:15" ht="13.5">
      <c r="A153" s="67">
        <v>38975</v>
      </c>
      <c r="B153" s="68">
        <v>150</v>
      </c>
      <c r="C153" s="69" t="s">
        <v>154</v>
      </c>
      <c r="D153" s="70">
        <v>1</v>
      </c>
      <c r="E153" s="71">
        <v>300</v>
      </c>
      <c r="F153" s="72">
        <f t="shared" si="24"/>
        <v>514342</v>
      </c>
      <c r="G153" s="69"/>
      <c r="H153" s="69">
        <f t="shared" si="17"/>
        <v>1</v>
      </c>
      <c r="I153" s="69"/>
      <c r="J153" s="69">
        <f t="shared" si="18"/>
      </c>
      <c r="K153" s="69">
        <f t="shared" si="19"/>
        <v>300</v>
      </c>
      <c r="L153" s="69">
        <f t="shared" si="20"/>
      </c>
      <c r="M153" s="69">
        <f t="shared" si="21"/>
      </c>
      <c r="N153" s="69">
        <f t="shared" si="22"/>
      </c>
      <c r="O153" s="69">
        <f t="shared" si="23"/>
      </c>
    </row>
    <row r="154" spans="1:15" ht="13.5">
      <c r="A154" s="67">
        <v>38977</v>
      </c>
      <c r="B154" s="68">
        <v>151</v>
      </c>
      <c r="C154" s="69" t="s">
        <v>155</v>
      </c>
      <c r="D154" s="70">
        <v>2.8</v>
      </c>
      <c r="E154" s="71">
        <v>11000</v>
      </c>
      <c r="F154" s="72">
        <f t="shared" si="24"/>
        <v>525342</v>
      </c>
      <c r="G154" s="69"/>
      <c r="H154" s="69">
        <f t="shared" si="17"/>
        <v>2</v>
      </c>
      <c r="I154" s="69"/>
      <c r="J154" s="69">
        <f t="shared" si="18"/>
      </c>
      <c r="K154" s="69">
        <f t="shared" si="19"/>
      </c>
      <c r="L154" s="69">
        <f t="shared" si="20"/>
        <v>11000</v>
      </c>
      <c r="M154" s="69">
        <f t="shared" si="21"/>
      </c>
      <c r="N154" s="69">
        <f t="shared" si="22"/>
      </c>
      <c r="O154" s="69">
        <f t="shared" si="23"/>
      </c>
    </row>
    <row r="155" spans="1:15" ht="13.5">
      <c r="A155" s="67">
        <v>38977</v>
      </c>
      <c r="B155" s="68">
        <v>152</v>
      </c>
      <c r="C155" s="69" t="s">
        <v>156</v>
      </c>
      <c r="D155" s="70">
        <v>1</v>
      </c>
      <c r="E155" s="71">
        <v>300</v>
      </c>
      <c r="F155" s="72">
        <f t="shared" si="24"/>
        <v>525642</v>
      </c>
      <c r="G155" s="69"/>
      <c r="H155" s="69">
        <f t="shared" si="17"/>
        <v>1</v>
      </c>
      <c r="I155" s="69"/>
      <c r="J155" s="69">
        <f t="shared" si="18"/>
      </c>
      <c r="K155" s="69">
        <f t="shared" si="19"/>
        <v>300</v>
      </c>
      <c r="L155" s="69">
        <f t="shared" si="20"/>
      </c>
      <c r="M155" s="69">
        <f t="shared" si="21"/>
      </c>
      <c r="N155" s="69">
        <f t="shared" si="22"/>
      </c>
      <c r="O155" s="69">
        <f t="shared" si="23"/>
      </c>
    </row>
    <row r="156" spans="1:15" ht="13.5">
      <c r="A156" s="67">
        <v>38978</v>
      </c>
      <c r="B156" s="68">
        <v>153</v>
      </c>
      <c r="C156" s="69" t="s">
        <v>157</v>
      </c>
      <c r="D156" s="70">
        <v>1</v>
      </c>
      <c r="E156" s="71">
        <v>700</v>
      </c>
      <c r="F156" s="72">
        <f t="shared" si="24"/>
        <v>526342</v>
      </c>
      <c r="G156" s="69"/>
      <c r="H156" s="69">
        <f t="shared" si="17"/>
        <v>1</v>
      </c>
      <c r="I156" s="69"/>
      <c r="J156" s="69">
        <f t="shared" si="18"/>
      </c>
      <c r="K156" s="69">
        <f t="shared" si="19"/>
        <v>700</v>
      </c>
      <c r="L156" s="69">
        <f t="shared" si="20"/>
      </c>
      <c r="M156" s="69">
        <f t="shared" si="21"/>
      </c>
      <c r="N156" s="69">
        <f t="shared" si="22"/>
      </c>
      <c r="O156" s="69">
        <f t="shared" si="23"/>
      </c>
    </row>
    <row r="157" spans="1:15" ht="13.5">
      <c r="A157" s="67">
        <v>38979</v>
      </c>
      <c r="B157" s="68">
        <v>154</v>
      </c>
      <c r="C157" s="69" t="s">
        <v>158</v>
      </c>
      <c r="D157" s="70">
        <v>2</v>
      </c>
      <c r="E157" s="71">
        <v>2500</v>
      </c>
      <c r="F157" s="72">
        <f t="shared" si="24"/>
        <v>528842</v>
      </c>
      <c r="G157" s="69"/>
      <c r="H157" s="69">
        <f t="shared" si="17"/>
        <v>2</v>
      </c>
      <c r="I157" s="69"/>
      <c r="J157" s="69">
        <f t="shared" si="18"/>
      </c>
      <c r="K157" s="69">
        <f t="shared" si="19"/>
      </c>
      <c r="L157" s="69">
        <f t="shared" si="20"/>
        <v>2500</v>
      </c>
      <c r="M157" s="69">
        <f t="shared" si="21"/>
      </c>
      <c r="N157" s="69">
        <f t="shared" si="22"/>
      </c>
      <c r="O157" s="69">
        <f t="shared" si="23"/>
      </c>
    </row>
    <row r="158" spans="1:15" ht="13.5">
      <c r="A158" s="67">
        <v>38981</v>
      </c>
      <c r="B158" s="68">
        <v>155</v>
      </c>
      <c r="C158" s="69" t="s">
        <v>159</v>
      </c>
      <c r="D158" s="70">
        <v>1.2</v>
      </c>
      <c r="E158" s="71">
        <v>4400</v>
      </c>
      <c r="F158" s="72">
        <f t="shared" si="24"/>
        <v>533242</v>
      </c>
      <c r="G158" s="69"/>
      <c r="H158" s="69">
        <f t="shared" si="17"/>
        <v>1</v>
      </c>
      <c r="I158" s="69"/>
      <c r="J158" s="69">
        <f t="shared" si="18"/>
      </c>
      <c r="K158" s="69">
        <f t="shared" si="19"/>
        <v>4400</v>
      </c>
      <c r="L158" s="69">
        <f t="shared" si="20"/>
      </c>
      <c r="M158" s="69">
        <f t="shared" si="21"/>
      </c>
      <c r="N158" s="69">
        <f t="shared" si="22"/>
      </c>
      <c r="O158" s="69">
        <f t="shared" si="23"/>
      </c>
    </row>
    <row r="159" spans="1:15" ht="13.5">
      <c r="A159" s="67">
        <v>38984</v>
      </c>
      <c r="B159" s="68">
        <v>156</v>
      </c>
      <c r="C159" s="69" t="s">
        <v>160</v>
      </c>
      <c r="D159" s="70">
        <v>3</v>
      </c>
      <c r="E159" s="71">
        <v>15000</v>
      </c>
      <c r="F159" s="72">
        <f t="shared" si="24"/>
        <v>548242</v>
      </c>
      <c r="G159" s="69"/>
      <c r="H159" s="69">
        <f t="shared" si="17"/>
        <v>3</v>
      </c>
      <c r="I159" s="69"/>
      <c r="J159" s="69">
        <f t="shared" si="18"/>
      </c>
      <c r="K159" s="69">
        <f t="shared" si="19"/>
      </c>
      <c r="L159" s="69">
        <f t="shared" si="20"/>
      </c>
      <c r="M159" s="69">
        <f t="shared" si="21"/>
        <v>15000</v>
      </c>
      <c r="N159" s="69">
        <f t="shared" si="22"/>
      </c>
      <c r="O159" s="69">
        <f t="shared" si="23"/>
      </c>
    </row>
    <row r="160" spans="1:15" ht="13.5">
      <c r="A160" s="67">
        <v>38985</v>
      </c>
      <c r="B160" s="68">
        <v>157</v>
      </c>
      <c r="C160" s="69" t="s">
        <v>161</v>
      </c>
      <c r="D160" s="70">
        <v>2.5</v>
      </c>
      <c r="E160" s="71">
        <v>2100</v>
      </c>
      <c r="F160" s="72">
        <f t="shared" si="24"/>
        <v>550342</v>
      </c>
      <c r="G160" s="69"/>
      <c r="H160" s="69">
        <f t="shared" si="17"/>
        <v>2</v>
      </c>
      <c r="I160" s="69"/>
      <c r="J160" s="69">
        <f t="shared" si="18"/>
      </c>
      <c r="K160" s="69">
        <f t="shared" si="19"/>
      </c>
      <c r="L160" s="69">
        <f t="shared" si="20"/>
        <v>2100</v>
      </c>
      <c r="M160" s="69">
        <f t="shared" si="21"/>
      </c>
      <c r="N160" s="69">
        <f t="shared" si="22"/>
      </c>
      <c r="O160" s="69">
        <f t="shared" si="23"/>
      </c>
    </row>
    <row r="161" spans="1:15" ht="13.5">
      <c r="A161" s="67">
        <v>38986</v>
      </c>
      <c r="B161" s="68">
        <v>158</v>
      </c>
      <c r="C161" s="69" t="s">
        <v>162</v>
      </c>
      <c r="D161" s="70">
        <v>3</v>
      </c>
      <c r="E161" s="71">
        <v>5300</v>
      </c>
      <c r="F161" s="72">
        <f t="shared" si="24"/>
        <v>555642</v>
      </c>
      <c r="G161" s="69"/>
      <c r="H161" s="69">
        <f t="shared" si="17"/>
        <v>3</v>
      </c>
      <c r="I161" s="69"/>
      <c r="J161" s="69">
        <f t="shared" si="18"/>
      </c>
      <c r="K161" s="69">
        <f t="shared" si="19"/>
      </c>
      <c r="L161" s="69">
        <f t="shared" si="20"/>
      </c>
      <c r="M161" s="69">
        <f t="shared" si="21"/>
        <v>5300</v>
      </c>
      <c r="N161" s="69">
        <f t="shared" si="22"/>
      </c>
      <c r="O161" s="69">
        <f t="shared" si="23"/>
      </c>
    </row>
    <row r="162" spans="1:15" ht="13.5">
      <c r="A162" s="67">
        <v>38990</v>
      </c>
      <c r="B162" s="68">
        <v>159</v>
      </c>
      <c r="C162" s="69" t="s">
        <v>163</v>
      </c>
      <c r="D162" s="70">
        <v>2.4</v>
      </c>
      <c r="E162" s="71">
        <v>5200</v>
      </c>
      <c r="F162" s="72">
        <f t="shared" si="24"/>
        <v>560842</v>
      </c>
      <c r="G162" s="73">
        <f>SUM(E146:E162)</f>
        <v>83900</v>
      </c>
      <c r="H162" s="69">
        <f t="shared" si="17"/>
        <v>2</v>
      </c>
      <c r="I162" s="69"/>
      <c r="J162" s="69">
        <f t="shared" si="18"/>
      </c>
      <c r="K162" s="69">
        <f t="shared" si="19"/>
      </c>
      <c r="L162" s="69">
        <f t="shared" si="20"/>
        <v>5200</v>
      </c>
      <c r="M162" s="69">
        <f t="shared" si="21"/>
      </c>
      <c r="N162" s="69">
        <f t="shared" si="22"/>
      </c>
      <c r="O162" s="69">
        <f t="shared" si="23"/>
      </c>
    </row>
    <row r="163" spans="1:15" ht="13.5">
      <c r="A163" s="74">
        <v>38992</v>
      </c>
      <c r="B163" s="75">
        <v>160</v>
      </c>
      <c r="C163" s="76" t="s">
        <v>164</v>
      </c>
      <c r="D163" s="77">
        <v>3.6</v>
      </c>
      <c r="E163" s="78">
        <v>10500</v>
      </c>
      <c r="F163" s="79">
        <f t="shared" si="24"/>
        <v>571342</v>
      </c>
      <c r="G163" s="76"/>
      <c r="H163" s="76">
        <f t="shared" si="17"/>
        <v>3</v>
      </c>
      <c r="I163" s="76"/>
      <c r="J163" s="76">
        <f t="shared" si="18"/>
      </c>
      <c r="K163" s="76">
        <f t="shared" si="19"/>
      </c>
      <c r="L163" s="76">
        <f t="shared" si="20"/>
      </c>
      <c r="M163" s="76">
        <f t="shared" si="21"/>
        <v>10500</v>
      </c>
      <c r="N163" s="76">
        <f t="shared" si="22"/>
      </c>
      <c r="O163" s="76">
        <f t="shared" si="23"/>
      </c>
    </row>
    <row r="164" spans="1:15" ht="13.5">
      <c r="A164" s="74">
        <v>38996</v>
      </c>
      <c r="B164" s="75">
        <v>161</v>
      </c>
      <c r="C164" s="76" t="s">
        <v>165</v>
      </c>
      <c r="D164" s="77">
        <v>1</v>
      </c>
      <c r="E164" s="78">
        <v>400</v>
      </c>
      <c r="F164" s="79">
        <f t="shared" si="24"/>
        <v>571742</v>
      </c>
      <c r="G164" s="76"/>
      <c r="H164" s="76">
        <f t="shared" si="17"/>
        <v>1</v>
      </c>
      <c r="I164" s="76"/>
      <c r="J164" s="76">
        <f aca="true" t="shared" si="25" ref="J164:J199">IF($H164=0,$E164,"")</f>
      </c>
      <c r="K164" s="76">
        <f t="shared" si="19"/>
        <v>400</v>
      </c>
      <c r="L164" s="76">
        <f t="shared" si="20"/>
      </c>
      <c r="M164" s="76">
        <f t="shared" si="21"/>
      </c>
      <c r="N164" s="76">
        <f t="shared" si="22"/>
      </c>
      <c r="O164" s="76">
        <f t="shared" si="23"/>
      </c>
    </row>
    <row r="165" spans="1:15" ht="13.5">
      <c r="A165" s="74">
        <v>38996</v>
      </c>
      <c r="B165" s="75">
        <v>162</v>
      </c>
      <c r="C165" s="76" t="s">
        <v>166</v>
      </c>
      <c r="D165" s="77">
        <v>0.7</v>
      </c>
      <c r="E165" s="78">
        <v>500</v>
      </c>
      <c r="F165" s="79">
        <f t="shared" si="24"/>
        <v>572242</v>
      </c>
      <c r="G165" s="76"/>
      <c r="H165" s="76">
        <f t="shared" si="17"/>
        <v>0</v>
      </c>
      <c r="I165" s="76"/>
      <c r="J165" s="76">
        <f t="shared" si="25"/>
        <v>500</v>
      </c>
      <c r="K165" s="76">
        <f t="shared" si="19"/>
      </c>
      <c r="L165" s="76">
        <f t="shared" si="20"/>
      </c>
      <c r="M165" s="76">
        <f t="shared" si="21"/>
      </c>
      <c r="N165" s="76">
        <f t="shared" si="22"/>
      </c>
      <c r="O165" s="76">
        <f t="shared" si="23"/>
      </c>
    </row>
    <row r="166" spans="1:15" ht="13.5">
      <c r="A166" s="74">
        <v>38996</v>
      </c>
      <c r="B166" s="75">
        <v>163</v>
      </c>
      <c r="C166" s="76" t="s">
        <v>167</v>
      </c>
      <c r="D166" s="77">
        <v>3</v>
      </c>
      <c r="E166" s="78">
        <v>1400</v>
      </c>
      <c r="F166" s="79">
        <f t="shared" si="24"/>
        <v>573642</v>
      </c>
      <c r="G166" s="76"/>
      <c r="H166" s="76">
        <f t="shared" si="17"/>
        <v>3</v>
      </c>
      <c r="I166" s="76"/>
      <c r="J166" s="76">
        <f t="shared" si="25"/>
      </c>
      <c r="K166" s="76">
        <f t="shared" si="19"/>
      </c>
      <c r="L166" s="76">
        <f t="shared" si="20"/>
      </c>
      <c r="M166" s="76">
        <f t="shared" si="21"/>
        <v>1400</v>
      </c>
      <c r="N166" s="76">
        <f t="shared" si="22"/>
      </c>
      <c r="O166" s="76">
        <f t="shared" si="23"/>
      </c>
    </row>
    <row r="167" spans="1:15" ht="13.5">
      <c r="A167" s="74">
        <v>38998</v>
      </c>
      <c r="B167" s="75">
        <v>164</v>
      </c>
      <c r="C167" s="76" t="s">
        <v>168</v>
      </c>
      <c r="D167" s="77">
        <v>3</v>
      </c>
      <c r="E167" s="78">
        <v>5600</v>
      </c>
      <c r="F167" s="79">
        <f t="shared" si="24"/>
        <v>579242</v>
      </c>
      <c r="G167" s="76"/>
      <c r="H167" s="76">
        <f t="shared" si="17"/>
        <v>3</v>
      </c>
      <c r="I167" s="76"/>
      <c r="J167" s="76">
        <f t="shared" si="25"/>
      </c>
      <c r="K167" s="76">
        <f t="shared" si="19"/>
      </c>
      <c r="L167" s="76">
        <f t="shared" si="20"/>
      </c>
      <c r="M167" s="76">
        <f t="shared" si="21"/>
        <v>5600</v>
      </c>
      <c r="N167" s="76">
        <f t="shared" si="22"/>
      </c>
      <c r="O167" s="76">
        <f t="shared" si="23"/>
      </c>
    </row>
    <row r="168" spans="1:15" ht="13.5">
      <c r="A168" s="74">
        <v>38998</v>
      </c>
      <c r="B168" s="75">
        <v>165</v>
      </c>
      <c r="C168" s="76" t="s">
        <v>169</v>
      </c>
      <c r="D168" s="77">
        <v>0.3</v>
      </c>
      <c r="E168" s="78">
        <v>200</v>
      </c>
      <c r="F168" s="79">
        <f t="shared" si="24"/>
        <v>579442</v>
      </c>
      <c r="G168" s="76"/>
      <c r="H168" s="76">
        <f t="shared" si="17"/>
        <v>0</v>
      </c>
      <c r="I168" s="76"/>
      <c r="J168" s="76">
        <f t="shared" si="25"/>
        <v>200</v>
      </c>
      <c r="K168" s="76">
        <f t="shared" si="19"/>
      </c>
      <c r="L168" s="76">
        <f t="shared" si="20"/>
      </c>
      <c r="M168" s="76">
        <f t="shared" si="21"/>
      </c>
      <c r="N168" s="76">
        <f t="shared" si="22"/>
      </c>
      <c r="O168" s="76">
        <f t="shared" si="23"/>
      </c>
    </row>
    <row r="169" spans="1:15" ht="13.5">
      <c r="A169" s="74">
        <v>39000</v>
      </c>
      <c r="B169" s="75">
        <v>166</v>
      </c>
      <c r="C169" s="76" t="s">
        <v>170</v>
      </c>
      <c r="D169" s="77">
        <v>0.6</v>
      </c>
      <c r="E169" s="78">
        <v>600</v>
      </c>
      <c r="F169" s="79">
        <f t="shared" si="24"/>
        <v>580042</v>
      </c>
      <c r="G169" s="76"/>
      <c r="H169" s="76">
        <f t="shared" si="17"/>
        <v>0</v>
      </c>
      <c r="I169" s="76"/>
      <c r="J169" s="76">
        <f t="shared" si="25"/>
        <v>600</v>
      </c>
      <c r="K169" s="76">
        <f t="shared" si="19"/>
      </c>
      <c r="L169" s="76">
        <f t="shared" si="20"/>
      </c>
      <c r="M169" s="76">
        <f t="shared" si="21"/>
      </c>
      <c r="N169" s="76">
        <f t="shared" si="22"/>
      </c>
      <c r="O169" s="76">
        <f t="shared" si="23"/>
      </c>
    </row>
    <row r="170" spans="1:15" ht="13.5">
      <c r="A170" s="74">
        <v>39000</v>
      </c>
      <c r="B170" s="75">
        <v>167</v>
      </c>
      <c r="C170" s="76" t="s">
        <v>171</v>
      </c>
      <c r="D170" s="77">
        <v>1</v>
      </c>
      <c r="E170" s="78">
        <v>1300</v>
      </c>
      <c r="F170" s="79">
        <f t="shared" si="24"/>
        <v>581342</v>
      </c>
      <c r="G170" s="76"/>
      <c r="H170" s="76">
        <f t="shared" si="17"/>
        <v>1</v>
      </c>
      <c r="I170" s="76"/>
      <c r="J170" s="76">
        <f t="shared" si="25"/>
      </c>
      <c r="K170" s="76">
        <f t="shared" si="19"/>
        <v>1300</v>
      </c>
      <c r="L170" s="76">
        <f t="shared" si="20"/>
      </c>
      <c r="M170" s="76">
        <f t="shared" si="21"/>
      </c>
      <c r="N170" s="76">
        <f t="shared" si="22"/>
      </c>
      <c r="O170" s="76">
        <f t="shared" si="23"/>
      </c>
    </row>
    <row r="171" spans="1:15" ht="13.5">
      <c r="A171" s="74">
        <v>39003</v>
      </c>
      <c r="B171" s="75">
        <v>168</v>
      </c>
      <c r="C171" s="76" t="s">
        <v>172</v>
      </c>
      <c r="D171" s="77">
        <v>2.8</v>
      </c>
      <c r="E171" s="78">
        <v>9000</v>
      </c>
      <c r="F171" s="79">
        <f t="shared" si="24"/>
        <v>590342</v>
      </c>
      <c r="G171" s="76"/>
      <c r="H171" s="76">
        <f t="shared" si="17"/>
        <v>2</v>
      </c>
      <c r="I171" s="76"/>
      <c r="J171" s="76">
        <f t="shared" si="25"/>
      </c>
      <c r="K171" s="76">
        <f t="shared" si="19"/>
      </c>
      <c r="L171" s="76">
        <f t="shared" si="20"/>
        <v>9000</v>
      </c>
      <c r="M171" s="76">
        <f t="shared" si="21"/>
      </c>
      <c r="N171" s="76">
        <f t="shared" si="22"/>
      </c>
      <c r="O171" s="76">
        <f t="shared" si="23"/>
      </c>
    </row>
    <row r="172" spans="1:15" ht="13.5">
      <c r="A172" s="74">
        <v>39006</v>
      </c>
      <c r="B172" s="75">
        <v>169</v>
      </c>
      <c r="C172" s="76" t="s">
        <v>173</v>
      </c>
      <c r="D172" s="77">
        <v>3</v>
      </c>
      <c r="E172" s="78">
        <v>5500</v>
      </c>
      <c r="F172" s="79">
        <f t="shared" si="24"/>
        <v>595842</v>
      </c>
      <c r="G172" s="76"/>
      <c r="H172" s="76">
        <f t="shared" si="17"/>
        <v>3</v>
      </c>
      <c r="I172" s="76"/>
      <c r="J172" s="76">
        <f t="shared" si="25"/>
      </c>
      <c r="K172" s="76">
        <f t="shared" si="19"/>
      </c>
      <c r="L172" s="76">
        <f t="shared" si="20"/>
      </c>
      <c r="M172" s="76">
        <f t="shared" si="21"/>
        <v>5500</v>
      </c>
      <c r="N172" s="76">
        <f t="shared" si="22"/>
      </c>
      <c r="O172" s="76">
        <f t="shared" si="23"/>
      </c>
    </row>
    <row r="173" spans="1:15" ht="13.5">
      <c r="A173" s="74">
        <v>39009</v>
      </c>
      <c r="B173" s="75">
        <v>170</v>
      </c>
      <c r="C173" s="76" t="s">
        <v>174</v>
      </c>
      <c r="D173" s="77">
        <v>2.6</v>
      </c>
      <c r="E173" s="78">
        <v>11000</v>
      </c>
      <c r="F173" s="79">
        <f t="shared" si="24"/>
        <v>606842</v>
      </c>
      <c r="G173" s="76"/>
      <c r="H173" s="76">
        <f t="shared" si="17"/>
        <v>2</v>
      </c>
      <c r="I173" s="76"/>
      <c r="J173" s="76">
        <f t="shared" si="25"/>
      </c>
      <c r="K173" s="76">
        <f t="shared" si="19"/>
      </c>
      <c r="L173" s="76">
        <f t="shared" si="20"/>
        <v>11000</v>
      </c>
      <c r="M173" s="76">
        <f t="shared" si="21"/>
      </c>
      <c r="N173" s="76">
        <f t="shared" si="22"/>
      </c>
      <c r="O173" s="76">
        <f t="shared" si="23"/>
      </c>
    </row>
    <row r="174" spans="1:15" ht="13.5">
      <c r="A174" s="74">
        <v>39012</v>
      </c>
      <c r="B174" s="75">
        <v>171</v>
      </c>
      <c r="C174" s="76" t="s">
        <v>175</v>
      </c>
      <c r="D174" s="77">
        <v>3</v>
      </c>
      <c r="E174" s="78">
        <v>5500</v>
      </c>
      <c r="F174" s="79">
        <f t="shared" si="24"/>
        <v>612342</v>
      </c>
      <c r="G174" s="76"/>
      <c r="H174" s="76">
        <f t="shared" si="17"/>
        <v>3</v>
      </c>
      <c r="I174" s="76"/>
      <c r="J174" s="76">
        <f t="shared" si="25"/>
      </c>
      <c r="K174" s="76">
        <f t="shared" si="19"/>
      </c>
      <c r="L174" s="76">
        <f t="shared" si="20"/>
      </c>
      <c r="M174" s="76">
        <f t="shared" si="21"/>
        <v>5500</v>
      </c>
      <c r="N174" s="76">
        <f t="shared" si="22"/>
      </c>
      <c r="O174" s="76">
        <f t="shared" si="23"/>
      </c>
    </row>
    <row r="175" spans="1:15" ht="13.5">
      <c r="A175" s="74">
        <v>39018</v>
      </c>
      <c r="B175" s="75">
        <v>172</v>
      </c>
      <c r="C175" s="76" t="s">
        <v>176</v>
      </c>
      <c r="D175" s="77">
        <v>3.8</v>
      </c>
      <c r="E175" s="76">
        <v>24000</v>
      </c>
      <c r="F175" s="79">
        <f t="shared" si="24"/>
        <v>636342</v>
      </c>
      <c r="G175" s="76"/>
      <c r="H175" s="76">
        <f t="shared" si="17"/>
        <v>3</v>
      </c>
      <c r="I175" s="76"/>
      <c r="J175" s="76">
        <f t="shared" si="25"/>
      </c>
      <c r="K175" s="76">
        <f t="shared" si="19"/>
      </c>
      <c r="L175" s="76">
        <f t="shared" si="20"/>
      </c>
      <c r="M175" s="76">
        <f t="shared" si="21"/>
        <v>24000</v>
      </c>
      <c r="N175" s="76">
        <f t="shared" si="22"/>
      </c>
      <c r="O175" s="76">
        <f t="shared" si="23"/>
      </c>
    </row>
    <row r="176" spans="1:15" ht="13.5">
      <c r="A176" s="74">
        <v>39019</v>
      </c>
      <c r="B176" s="75">
        <v>173</v>
      </c>
      <c r="C176" s="76" t="s">
        <v>177</v>
      </c>
      <c r="D176" s="77">
        <v>3</v>
      </c>
      <c r="E176" s="78">
        <v>5600</v>
      </c>
      <c r="F176" s="79">
        <f t="shared" si="24"/>
        <v>641942</v>
      </c>
      <c r="G176" s="80">
        <f>SUM(E163:E176)</f>
        <v>81100</v>
      </c>
      <c r="H176" s="76">
        <f t="shared" si="17"/>
        <v>3</v>
      </c>
      <c r="I176" s="76"/>
      <c r="J176" s="76">
        <f t="shared" si="25"/>
      </c>
      <c r="K176" s="76">
        <f t="shared" si="19"/>
      </c>
      <c r="L176" s="76">
        <f t="shared" si="20"/>
      </c>
      <c r="M176" s="76">
        <f t="shared" si="21"/>
        <v>5600</v>
      </c>
      <c r="N176" s="76">
        <f t="shared" si="22"/>
      </c>
      <c r="O176" s="76">
        <f t="shared" si="23"/>
      </c>
    </row>
    <row r="177" spans="1:15" ht="13.5">
      <c r="A177" s="5">
        <v>39024</v>
      </c>
      <c r="B177" s="3">
        <v>174</v>
      </c>
      <c r="C177" t="s">
        <v>178</v>
      </c>
      <c r="D177" s="7">
        <v>2</v>
      </c>
      <c r="E177" s="4">
        <v>2100</v>
      </c>
      <c r="F177" s="2">
        <f t="shared" si="24"/>
        <v>644042</v>
      </c>
      <c r="H177">
        <f t="shared" si="17"/>
        <v>2</v>
      </c>
      <c r="J177" s="81">
        <f t="shared" si="25"/>
      </c>
      <c r="K177" s="81">
        <f t="shared" si="19"/>
      </c>
      <c r="L177" s="81">
        <f t="shared" si="20"/>
        <v>2100</v>
      </c>
      <c r="M177" s="81">
        <f t="shared" si="21"/>
      </c>
      <c r="N177" s="81">
        <f t="shared" si="22"/>
      </c>
      <c r="O177" s="81">
        <f t="shared" si="23"/>
      </c>
    </row>
    <row r="178" spans="1:15" ht="13.5">
      <c r="A178" s="5">
        <v>39025</v>
      </c>
      <c r="B178" s="3">
        <v>175</v>
      </c>
      <c r="C178" t="s">
        <v>179</v>
      </c>
      <c r="D178" s="7">
        <v>3</v>
      </c>
      <c r="E178" s="4">
        <v>6100</v>
      </c>
      <c r="F178" s="2">
        <f t="shared" si="24"/>
        <v>650142</v>
      </c>
      <c r="H178">
        <f t="shared" si="17"/>
        <v>3</v>
      </c>
      <c r="J178" s="81">
        <f t="shared" si="25"/>
      </c>
      <c r="K178" s="81">
        <f t="shared" si="19"/>
      </c>
      <c r="L178" s="81">
        <f t="shared" si="20"/>
      </c>
      <c r="M178" s="81">
        <f t="shared" si="21"/>
        <v>6100</v>
      </c>
      <c r="N178" s="81">
        <f t="shared" si="22"/>
      </c>
      <c r="O178" s="81">
        <f t="shared" si="23"/>
      </c>
    </row>
    <row r="179" spans="1:15" ht="13.5">
      <c r="A179" s="5">
        <v>39030</v>
      </c>
      <c r="B179" s="3">
        <v>176</v>
      </c>
      <c r="C179" t="s">
        <v>180</v>
      </c>
      <c r="D179" s="7">
        <v>3.8</v>
      </c>
      <c r="E179" s="4">
        <v>25000</v>
      </c>
      <c r="F179" s="2">
        <f t="shared" si="24"/>
        <v>675142</v>
      </c>
      <c r="H179">
        <f t="shared" si="17"/>
        <v>3</v>
      </c>
      <c r="J179" s="81">
        <f t="shared" si="25"/>
      </c>
      <c r="K179" s="81">
        <f t="shared" si="19"/>
      </c>
      <c r="L179" s="81">
        <f t="shared" si="20"/>
      </c>
      <c r="M179" s="81">
        <f t="shared" si="21"/>
        <v>25000</v>
      </c>
      <c r="N179" s="81">
        <f t="shared" si="22"/>
      </c>
      <c r="O179" s="81">
        <f t="shared" si="23"/>
      </c>
    </row>
    <row r="180" spans="1:15" ht="13.5">
      <c r="A180" s="5">
        <v>39032</v>
      </c>
      <c r="B180" s="3">
        <v>177</v>
      </c>
      <c r="C180" t="s">
        <v>181</v>
      </c>
      <c r="D180" s="7">
        <v>3</v>
      </c>
      <c r="E180" s="4">
        <v>5500</v>
      </c>
      <c r="F180" s="2">
        <f t="shared" si="24"/>
        <v>680642</v>
      </c>
      <c r="H180">
        <f t="shared" si="17"/>
        <v>3</v>
      </c>
      <c r="J180" s="81">
        <f t="shared" si="25"/>
      </c>
      <c r="K180" s="81">
        <f t="shared" si="19"/>
      </c>
      <c r="L180" s="81">
        <f t="shared" si="20"/>
      </c>
      <c r="M180" s="81">
        <f t="shared" si="21"/>
        <v>5500</v>
      </c>
      <c r="N180" s="81">
        <f t="shared" si="22"/>
      </c>
      <c r="O180" s="81">
        <f t="shared" si="23"/>
      </c>
    </row>
    <row r="181" spans="1:15" ht="13.5">
      <c r="A181" s="5">
        <v>39032</v>
      </c>
      <c r="B181" s="3">
        <v>178</v>
      </c>
      <c r="C181" t="s">
        <v>182</v>
      </c>
      <c r="D181" s="7">
        <v>2.3</v>
      </c>
      <c r="E181" s="4">
        <v>2100</v>
      </c>
      <c r="F181" s="2">
        <f t="shared" si="24"/>
        <v>682742</v>
      </c>
      <c r="H181">
        <f t="shared" si="17"/>
        <v>2</v>
      </c>
      <c r="J181" s="81">
        <f t="shared" si="25"/>
      </c>
      <c r="K181" s="81">
        <f t="shared" si="19"/>
      </c>
      <c r="L181" s="81">
        <f t="shared" si="20"/>
        <v>2100</v>
      </c>
      <c r="M181" s="81">
        <f t="shared" si="21"/>
      </c>
      <c r="N181" s="81">
        <f t="shared" si="22"/>
      </c>
      <c r="O181" s="81">
        <f t="shared" si="23"/>
      </c>
    </row>
    <row r="182" spans="1:15" ht="13.5">
      <c r="A182" s="5">
        <v>39036</v>
      </c>
      <c r="B182" s="3">
        <v>179</v>
      </c>
      <c r="C182" t="s">
        <v>183</v>
      </c>
      <c r="D182" s="7">
        <v>3.6</v>
      </c>
      <c r="E182" s="4">
        <v>14000</v>
      </c>
      <c r="F182" s="2">
        <f t="shared" si="24"/>
        <v>696742</v>
      </c>
      <c r="H182">
        <f t="shared" si="17"/>
        <v>3</v>
      </c>
      <c r="J182" s="81">
        <f t="shared" si="25"/>
      </c>
      <c r="K182" s="81">
        <f t="shared" si="19"/>
      </c>
      <c r="L182" s="81">
        <f t="shared" si="20"/>
      </c>
      <c r="M182" s="81">
        <f t="shared" si="21"/>
        <v>14000</v>
      </c>
      <c r="N182" s="81">
        <f t="shared" si="22"/>
      </c>
      <c r="O182" s="81">
        <f t="shared" si="23"/>
      </c>
    </row>
    <row r="183" spans="1:15" ht="13.5">
      <c r="A183" s="5">
        <v>39036</v>
      </c>
      <c r="B183" s="3">
        <v>180</v>
      </c>
      <c r="C183" t="s">
        <v>184</v>
      </c>
      <c r="D183" s="7">
        <v>2</v>
      </c>
      <c r="E183" s="4">
        <v>2000</v>
      </c>
      <c r="F183" s="2">
        <f t="shared" si="24"/>
        <v>698742</v>
      </c>
      <c r="H183">
        <f t="shared" si="17"/>
        <v>2</v>
      </c>
      <c r="J183" s="81">
        <f t="shared" si="25"/>
      </c>
      <c r="K183" s="81">
        <f t="shared" si="19"/>
      </c>
      <c r="L183" s="81">
        <f t="shared" si="20"/>
        <v>2000</v>
      </c>
      <c r="M183" s="81">
        <f t="shared" si="21"/>
      </c>
      <c r="N183" s="81">
        <f t="shared" si="22"/>
      </c>
      <c r="O183" s="81">
        <f t="shared" si="23"/>
      </c>
    </row>
    <row r="184" spans="1:15" ht="13.5">
      <c r="A184" s="5">
        <v>39042</v>
      </c>
      <c r="B184" s="3">
        <v>181</v>
      </c>
      <c r="C184" t="s">
        <v>185</v>
      </c>
      <c r="D184" s="7">
        <v>2</v>
      </c>
      <c r="E184" s="4">
        <v>5200</v>
      </c>
      <c r="F184" s="2">
        <f t="shared" si="24"/>
        <v>703942</v>
      </c>
      <c r="H184">
        <f t="shared" si="17"/>
        <v>2</v>
      </c>
      <c r="J184" s="81">
        <f t="shared" si="25"/>
      </c>
      <c r="K184" s="81">
        <f t="shared" si="19"/>
      </c>
      <c r="L184" s="81">
        <f t="shared" si="20"/>
        <v>5200</v>
      </c>
      <c r="M184" s="81">
        <f t="shared" si="21"/>
      </c>
      <c r="N184" s="81">
        <f t="shared" si="22"/>
      </c>
      <c r="O184" s="81">
        <f t="shared" si="23"/>
      </c>
    </row>
    <row r="185" spans="1:15" ht="13.5">
      <c r="A185" s="5">
        <v>39044</v>
      </c>
      <c r="B185" s="3">
        <v>182</v>
      </c>
      <c r="C185" t="s">
        <v>186</v>
      </c>
      <c r="D185" s="7">
        <v>3</v>
      </c>
      <c r="E185" s="4">
        <v>6200</v>
      </c>
      <c r="F185" s="2">
        <f t="shared" si="24"/>
        <v>710142</v>
      </c>
      <c r="H185">
        <f t="shared" si="17"/>
        <v>3</v>
      </c>
      <c r="J185" s="81">
        <f t="shared" si="25"/>
      </c>
      <c r="K185" s="81">
        <f t="shared" si="19"/>
      </c>
      <c r="L185" s="81">
        <f t="shared" si="20"/>
      </c>
      <c r="M185" s="81">
        <f t="shared" si="21"/>
        <v>6200</v>
      </c>
      <c r="N185" s="81">
        <f t="shared" si="22"/>
      </c>
      <c r="O185" s="81">
        <f t="shared" si="23"/>
      </c>
    </row>
    <row r="186" spans="1:15" ht="17.25">
      <c r="A186" s="5">
        <v>39047</v>
      </c>
      <c r="B186" s="3">
        <v>183</v>
      </c>
      <c r="C186" s="90" t="s">
        <v>206</v>
      </c>
      <c r="D186" s="7">
        <v>2.8</v>
      </c>
      <c r="E186" s="4">
        <v>11000</v>
      </c>
      <c r="F186" s="2">
        <f t="shared" si="24"/>
        <v>721142</v>
      </c>
      <c r="G186" s="6">
        <f>SUM(E177:E186)</f>
        <v>79200</v>
      </c>
      <c r="H186">
        <f t="shared" si="17"/>
        <v>2</v>
      </c>
      <c r="J186" s="81">
        <f t="shared" si="25"/>
      </c>
      <c r="K186" s="81">
        <f t="shared" si="19"/>
      </c>
      <c r="L186" s="81">
        <f t="shared" si="20"/>
        <v>11000</v>
      </c>
      <c r="M186" s="81">
        <f t="shared" si="21"/>
      </c>
      <c r="N186" s="81">
        <f t="shared" si="22"/>
      </c>
      <c r="O186" s="81">
        <f t="shared" si="23"/>
      </c>
    </row>
    <row r="187" spans="1:15" ht="13.5">
      <c r="A187" s="46">
        <v>39053</v>
      </c>
      <c r="B187" s="47">
        <v>184</v>
      </c>
      <c r="C187" s="48" t="s">
        <v>207</v>
      </c>
      <c r="D187" s="49">
        <v>4.5</v>
      </c>
      <c r="E187" s="50">
        <v>20000</v>
      </c>
      <c r="F187" s="51">
        <f t="shared" si="24"/>
        <v>741142</v>
      </c>
      <c r="G187" s="48"/>
      <c r="H187" s="48">
        <f t="shared" si="17"/>
        <v>4</v>
      </c>
      <c r="I187" s="48"/>
      <c r="J187" s="48">
        <f t="shared" si="25"/>
      </c>
      <c r="K187" s="48">
        <f t="shared" si="19"/>
      </c>
      <c r="L187" s="48">
        <f t="shared" si="20"/>
      </c>
      <c r="M187" s="48">
        <f t="shared" si="21"/>
      </c>
      <c r="N187" s="48">
        <f t="shared" si="22"/>
        <v>20000</v>
      </c>
      <c r="O187" s="48">
        <f t="shared" si="23"/>
      </c>
    </row>
    <row r="188" spans="1:15" ht="17.25">
      <c r="A188" s="46">
        <v>39059</v>
      </c>
      <c r="B188" s="47">
        <v>185</v>
      </c>
      <c r="C188" s="91" t="s">
        <v>208</v>
      </c>
      <c r="D188" s="49">
        <v>3.6</v>
      </c>
      <c r="E188" s="50">
        <v>18000</v>
      </c>
      <c r="F188" s="51">
        <f t="shared" si="24"/>
        <v>759142</v>
      </c>
      <c r="G188" s="48"/>
      <c r="H188" s="48">
        <f t="shared" si="17"/>
        <v>3</v>
      </c>
      <c r="I188" s="48"/>
      <c r="J188" s="48">
        <f t="shared" si="25"/>
      </c>
      <c r="K188" s="48">
        <f t="shared" si="19"/>
      </c>
      <c r="L188" s="48">
        <f t="shared" si="20"/>
      </c>
      <c r="M188" s="48">
        <f t="shared" si="21"/>
        <v>18000</v>
      </c>
      <c r="N188" s="48">
        <f t="shared" si="22"/>
      </c>
      <c r="O188" s="48">
        <f t="shared" si="23"/>
      </c>
    </row>
    <row r="189" spans="1:15" ht="17.25">
      <c r="A189" s="46">
        <v>39059</v>
      </c>
      <c r="B189" s="47">
        <v>186</v>
      </c>
      <c r="C189" s="91" t="s">
        <v>209</v>
      </c>
      <c r="D189" s="49">
        <v>2</v>
      </c>
      <c r="E189" s="50">
        <v>1600</v>
      </c>
      <c r="F189" s="51">
        <f t="shared" si="24"/>
        <v>760742</v>
      </c>
      <c r="G189" s="48"/>
      <c r="H189" s="48">
        <f t="shared" si="17"/>
        <v>2</v>
      </c>
      <c r="I189" s="48"/>
      <c r="J189" s="48">
        <f t="shared" si="25"/>
      </c>
      <c r="K189" s="48">
        <f t="shared" si="19"/>
      </c>
      <c r="L189" s="48">
        <f t="shared" si="20"/>
        <v>1600</v>
      </c>
      <c r="M189" s="48">
        <f t="shared" si="21"/>
      </c>
      <c r="N189" s="48">
        <f t="shared" si="22"/>
      </c>
      <c r="O189" s="48">
        <f t="shared" si="23"/>
      </c>
    </row>
    <row r="190" spans="1:15" ht="17.25">
      <c r="A190" s="46">
        <v>39060</v>
      </c>
      <c r="B190" s="47">
        <v>187</v>
      </c>
      <c r="C190" s="91" t="s">
        <v>210</v>
      </c>
      <c r="D190" s="49">
        <v>2.6</v>
      </c>
      <c r="E190" s="50">
        <v>3000</v>
      </c>
      <c r="F190" s="51">
        <f t="shared" si="24"/>
        <v>763742</v>
      </c>
      <c r="G190" s="48"/>
      <c r="H190" s="48">
        <f t="shared" si="17"/>
        <v>2</v>
      </c>
      <c r="I190" s="48"/>
      <c r="J190" s="48">
        <f t="shared" si="25"/>
      </c>
      <c r="K190" s="48">
        <f t="shared" si="19"/>
      </c>
      <c r="L190" s="48">
        <f t="shared" si="20"/>
        <v>3000</v>
      </c>
      <c r="M190" s="48">
        <f t="shared" si="21"/>
      </c>
      <c r="N190" s="48">
        <f t="shared" si="22"/>
      </c>
      <c r="O190" s="48">
        <f t="shared" si="23"/>
      </c>
    </row>
    <row r="191" spans="1:15" ht="15">
      <c r="A191" s="46">
        <v>39063</v>
      </c>
      <c r="B191" s="47">
        <v>188</v>
      </c>
      <c r="C191" s="92" t="s">
        <v>211</v>
      </c>
      <c r="D191" s="49">
        <v>3.6</v>
      </c>
      <c r="E191" s="50">
        <v>15000</v>
      </c>
      <c r="F191" s="51">
        <f t="shared" si="24"/>
        <v>778742</v>
      </c>
      <c r="G191" s="48"/>
      <c r="H191" s="48">
        <f t="shared" si="17"/>
        <v>3</v>
      </c>
      <c r="I191" s="48"/>
      <c r="J191" s="48">
        <f t="shared" si="25"/>
      </c>
      <c r="K191" s="48">
        <f>IF($H191=1,$E191,"")</f>
      </c>
      <c r="L191" s="48">
        <f>IF($H191=2,$E191,"")</f>
      </c>
      <c r="M191" s="48">
        <f>IF($H191=3,$E191,"")</f>
        <v>15000</v>
      </c>
      <c r="N191" s="48">
        <f>IF($H191=4,$E191,"")</f>
      </c>
      <c r="O191" s="48">
        <f>IF($H191=5,$E191,"")</f>
      </c>
    </row>
    <row r="192" spans="1:15" ht="15">
      <c r="A192" s="46">
        <v>39063</v>
      </c>
      <c r="B192" s="47">
        <v>189</v>
      </c>
      <c r="C192" s="92" t="s">
        <v>212</v>
      </c>
      <c r="D192" s="49">
        <v>2</v>
      </c>
      <c r="E192" s="50">
        <v>2300</v>
      </c>
      <c r="F192" s="51">
        <f t="shared" si="24"/>
        <v>781042</v>
      </c>
      <c r="G192" s="48"/>
      <c r="H192" s="48">
        <f t="shared" si="17"/>
        <v>2</v>
      </c>
      <c r="I192" s="48"/>
      <c r="J192" s="48">
        <f t="shared" si="25"/>
      </c>
      <c r="K192" s="48">
        <f aca="true" t="shared" si="26" ref="K192:K222">IF($H192=1,$E192,"")</f>
      </c>
      <c r="L192" s="48">
        <f aca="true" t="shared" si="27" ref="L192:L222">IF($H192=2,$E192,"")</f>
        <v>2300</v>
      </c>
      <c r="M192" s="48">
        <f aca="true" t="shared" si="28" ref="M192:M255">IF($H192=3,$E192,"")</f>
      </c>
      <c r="N192" s="48">
        <f aca="true" t="shared" si="29" ref="N192:N222">IF($H192=4,$E192,"")</f>
      </c>
      <c r="O192" s="48">
        <f aca="true" t="shared" si="30" ref="O192:O222">IF($H192=5,$E192,"")</f>
      </c>
    </row>
    <row r="193" spans="1:15" ht="15">
      <c r="A193" s="46">
        <v>39065</v>
      </c>
      <c r="B193" s="47">
        <v>190</v>
      </c>
      <c r="C193" s="92" t="s">
        <v>213</v>
      </c>
      <c r="D193" s="49">
        <v>0.4</v>
      </c>
      <c r="E193" s="50">
        <v>300</v>
      </c>
      <c r="F193" s="51">
        <f t="shared" si="24"/>
        <v>781342</v>
      </c>
      <c r="G193" s="48"/>
      <c r="H193" s="48">
        <f t="shared" si="17"/>
        <v>0</v>
      </c>
      <c r="I193" s="48"/>
      <c r="J193" s="48">
        <f t="shared" si="25"/>
        <v>300</v>
      </c>
      <c r="K193" s="48">
        <f t="shared" si="26"/>
      </c>
      <c r="L193" s="48">
        <f t="shared" si="27"/>
      </c>
      <c r="M193" s="48">
        <f t="shared" si="28"/>
      </c>
      <c r="N193" s="48">
        <f t="shared" si="29"/>
      </c>
      <c r="O193" s="48">
        <f t="shared" si="30"/>
      </c>
    </row>
    <row r="194" spans="1:15" ht="15">
      <c r="A194" s="46">
        <v>39065</v>
      </c>
      <c r="B194" s="47">
        <v>191</v>
      </c>
      <c r="C194" s="92" t="s">
        <v>214</v>
      </c>
      <c r="D194" s="49">
        <v>1</v>
      </c>
      <c r="E194" s="50">
        <v>300</v>
      </c>
      <c r="F194" s="51">
        <f t="shared" si="24"/>
        <v>781642</v>
      </c>
      <c r="G194" s="48"/>
      <c r="H194" s="48">
        <f t="shared" si="17"/>
        <v>1</v>
      </c>
      <c r="I194" s="48"/>
      <c r="J194" s="48">
        <f t="shared" si="25"/>
      </c>
      <c r="K194" s="48">
        <f t="shared" si="26"/>
        <v>300</v>
      </c>
      <c r="L194" s="48">
        <f t="shared" si="27"/>
      </c>
      <c r="M194" s="48">
        <f t="shared" si="28"/>
      </c>
      <c r="N194" s="48">
        <f t="shared" si="29"/>
      </c>
      <c r="O194" s="48">
        <f t="shared" si="30"/>
      </c>
    </row>
    <row r="195" spans="1:15" ht="15.75">
      <c r="A195" s="46">
        <v>39069</v>
      </c>
      <c r="B195" s="47">
        <v>192</v>
      </c>
      <c r="C195" s="93" t="s">
        <v>215</v>
      </c>
      <c r="D195" s="49">
        <v>3</v>
      </c>
      <c r="E195" s="50">
        <v>6100</v>
      </c>
      <c r="F195" s="51">
        <f t="shared" si="24"/>
        <v>787742</v>
      </c>
      <c r="G195" s="48"/>
      <c r="H195" s="48">
        <f t="shared" si="17"/>
        <v>3</v>
      </c>
      <c r="I195" s="48"/>
      <c r="J195" s="48">
        <f t="shared" si="25"/>
      </c>
      <c r="K195" s="48">
        <f t="shared" si="26"/>
      </c>
      <c r="L195" s="48">
        <f t="shared" si="27"/>
      </c>
      <c r="M195" s="48">
        <f t="shared" si="28"/>
        <v>6100</v>
      </c>
      <c r="N195" s="48">
        <f t="shared" si="29"/>
      </c>
      <c r="O195" s="48">
        <f t="shared" si="30"/>
      </c>
    </row>
    <row r="196" spans="1:15" ht="15">
      <c r="A196" s="46">
        <v>39071</v>
      </c>
      <c r="B196" s="47">
        <v>193</v>
      </c>
      <c r="C196" s="92" t="s">
        <v>216</v>
      </c>
      <c r="D196" s="49">
        <v>3.8</v>
      </c>
      <c r="E196" s="50">
        <v>8000</v>
      </c>
      <c r="F196" s="51">
        <f t="shared" si="24"/>
        <v>795742</v>
      </c>
      <c r="G196" s="48"/>
      <c r="H196" s="48">
        <f t="shared" si="17"/>
        <v>3</v>
      </c>
      <c r="I196" s="48"/>
      <c r="J196" s="48">
        <f t="shared" si="25"/>
      </c>
      <c r="K196" s="48">
        <f t="shared" si="26"/>
      </c>
      <c r="L196" s="48">
        <f t="shared" si="27"/>
      </c>
      <c r="M196" s="48">
        <f t="shared" si="28"/>
        <v>8000</v>
      </c>
      <c r="N196" s="48">
        <f t="shared" si="29"/>
      </c>
      <c r="O196" s="48">
        <f t="shared" si="30"/>
      </c>
    </row>
    <row r="197" spans="1:15" ht="15">
      <c r="A197" s="46">
        <v>39073</v>
      </c>
      <c r="B197" s="47">
        <v>194</v>
      </c>
      <c r="C197" s="92" t="s">
        <v>217</v>
      </c>
      <c r="D197" s="49">
        <v>3.2</v>
      </c>
      <c r="E197" s="50">
        <v>11000</v>
      </c>
      <c r="F197" s="51">
        <f t="shared" si="24"/>
        <v>806742</v>
      </c>
      <c r="G197" s="48"/>
      <c r="H197" s="48">
        <f t="shared" si="17"/>
        <v>3</v>
      </c>
      <c r="I197" s="48"/>
      <c r="J197" s="48">
        <f t="shared" si="25"/>
      </c>
      <c r="K197" s="48">
        <f t="shared" si="26"/>
      </c>
      <c r="L197" s="48">
        <f t="shared" si="27"/>
      </c>
      <c r="M197" s="48">
        <f t="shared" si="28"/>
        <v>11000</v>
      </c>
      <c r="N197" s="48">
        <f t="shared" si="29"/>
      </c>
      <c r="O197" s="48">
        <f t="shared" si="30"/>
      </c>
    </row>
    <row r="198" spans="1:15" ht="15">
      <c r="A198" s="46">
        <v>39074</v>
      </c>
      <c r="B198" s="47">
        <v>195</v>
      </c>
      <c r="C198" s="92" t="s">
        <v>218</v>
      </c>
      <c r="D198" s="49">
        <v>1</v>
      </c>
      <c r="E198" s="50">
        <v>1100</v>
      </c>
      <c r="F198" s="51">
        <f aca="true" t="shared" si="31" ref="F198:F207">F197+E198</f>
        <v>807842</v>
      </c>
      <c r="G198" s="48"/>
      <c r="H198" s="48">
        <f t="shared" si="17"/>
        <v>1</v>
      </c>
      <c r="I198" s="48"/>
      <c r="J198" s="48">
        <f t="shared" si="25"/>
      </c>
      <c r="K198" s="48">
        <f t="shared" si="26"/>
        <v>1100</v>
      </c>
      <c r="L198" s="48">
        <f t="shared" si="27"/>
      </c>
      <c r="M198" s="48">
        <f t="shared" si="28"/>
      </c>
      <c r="N198" s="48">
        <f t="shared" si="29"/>
      </c>
      <c r="O198" s="48">
        <f t="shared" si="30"/>
      </c>
    </row>
    <row r="199" spans="1:15" ht="15">
      <c r="A199" s="46">
        <v>39075</v>
      </c>
      <c r="B199" s="47">
        <v>196</v>
      </c>
      <c r="C199" s="92" t="s">
        <v>219</v>
      </c>
      <c r="D199" s="49">
        <v>3.6</v>
      </c>
      <c r="E199" s="50">
        <v>11000</v>
      </c>
      <c r="F199" s="51">
        <f t="shared" si="31"/>
        <v>818842</v>
      </c>
      <c r="G199" s="48"/>
      <c r="H199" s="48">
        <f t="shared" si="17"/>
        <v>3</v>
      </c>
      <c r="I199" s="48"/>
      <c r="J199" s="48">
        <f t="shared" si="25"/>
      </c>
      <c r="K199" s="48">
        <f t="shared" si="26"/>
      </c>
      <c r="L199" s="48">
        <f t="shared" si="27"/>
      </c>
      <c r="M199" s="48">
        <f t="shared" si="28"/>
        <v>11000</v>
      </c>
      <c r="N199" s="48">
        <f t="shared" si="29"/>
      </c>
      <c r="O199" s="48">
        <f t="shared" si="30"/>
      </c>
    </row>
    <row r="200" spans="1:15" ht="15.75">
      <c r="A200" s="46">
        <v>39076</v>
      </c>
      <c r="B200" s="47">
        <v>197</v>
      </c>
      <c r="C200" s="93" t="s">
        <v>220</v>
      </c>
      <c r="D200" s="48">
        <v>2</v>
      </c>
      <c r="E200" s="48">
        <v>1900</v>
      </c>
      <c r="F200" s="51">
        <f t="shared" si="31"/>
        <v>820742</v>
      </c>
      <c r="G200" s="48"/>
      <c r="H200" s="48">
        <f t="shared" si="17"/>
        <v>2</v>
      </c>
      <c r="I200" s="48"/>
      <c r="J200" s="48">
        <f aca="true" t="shared" si="32" ref="J200:J263">IF($H200=0,$E200,"")</f>
      </c>
      <c r="K200" s="48">
        <f t="shared" si="26"/>
      </c>
      <c r="L200" s="48">
        <f t="shared" si="27"/>
        <v>1900</v>
      </c>
      <c r="M200" s="48">
        <f t="shared" si="28"/>
      </c>
      <c r="N200" s="48">
        <f t="shared" si="29"/>
      </c>
      <c r="O200" s="48">
        <f t="shared" si="30"/>
      </c>
    </row>
    <row r="201" spans="1:15" ht="15">
      <c r="A201" s="46">
        <v>39079</v>
      </c>
      <c r="B201" s="47">
        <v>198</v>
      </c>
      <c r="C201" s="92" t="s">
        <v>221</v>
      </c>
      <c r="D201" s="49">
        <v>1</v>
      </c>
      <c r="E201" s="50">
        <v>1700</v>
      </c>
      <c r="F201" s="51">
        <f t="shared" si="31"/>
        <v>822442</v>
      </c>
      <c r="G201" s="48"/>
      <c r="H201" s="48">
        <f t="shared" si="17"/>
        <v>1</v>
      </c>
      <c r="I201" s="48"/>
      <c r="J201" s="48">
        <f t="shared" si="32"/>
      </c>
      <c r="K201" s="48">
        <f t="shared" si="26"/>
        <v>1700</v>
      </c>
      <c r="L201" s="48">
        <f t="shared" si="27"/>
      </c>
      <c r="M201" s="48">
        <f t="shared" si="28"/>
      </c>
      <c r="N201" s="48">
        <f t="shared" si="29"/>
      </c>
      <c r="O201" s="48">
        <f t="shared" si="30"/>
      </c>
    </row>
    <row r="202" spans="1:15" ht="15">
      <c r="A202" s="46">
        <v>39082</v>
      </c>
      <c r="B202" s="47">
        <v>199</v>
      </c>
      <c r="C202" s="92" t="s">
        <v>222</v>
      </c>
      <c r="D202" s="49">
        <v>3.6</v>
      </c>
      <c r="E202" s="50">
        <v>8000</v>
      </c>
      <c r="F202" s="51">
        <f t="shared" si="31"/>
        <v>830442</v>
      </c>
      <c r="G202" s="52">
        <f>SUM(E187:E202)</f>
        <v>109300</v>
      </c>
      <c r="H202" s="48">
        <f t="shared" si="17"/>
        <v>3</v>
      </c>
      <c r="I202" s="48"/>
      <c r="J202" s="48">
        <f t="shared" si="32"/>
      </c>
      <c r="K202" s="48">
        <f t="shared" si="26"/>
      </c>
      <c r="L202" s="48">
        <f t="shared" si="27"/>
      </c>
      <c r="M202" s="48">
        <f t="shared" si="28"/>
        <v>8000</v>
      </c>
      <c r="N202" s="48">
        <f t="shared" si="29"/>
      </c>
      <c r="O202" s="48">
        <f t="shared" si="30"/>
      </c>
    </row>
    <row r="203" spans="1:15" ht="15">
      <c r="A203" s="102">
        <v>39085</v>
      </c>
      <c r="B203" s="103">
        <v>200</v>
      </c>
      <c r="C203" s="108" t="s">
        <v>226</v>
      </c>
      <c r="D203" s="104">
        <v>3.6</v>
      </c>
      <c r="E203" s="105">
        <v>9400</v>
      </c>
      <c r="F203" s="106">
        <f t="shared" si="31"/>
        <v>839842</v>
      </c>
      <c r="G203" s="107"/>
      <c r="H203" s="81">
        <f>IF(D203&gt;4.9,5,IF(D203&gt;3.9,4,IF(D203&gt;2.9,3,IF(D203&gt;1.9,2,IF(D203&gt;0.9,1,0)))))</f>
        <v>3</v>
      </c>
      <c r="I203" s="81"/>
      <c r="J203" s="81">
        <f t="shared" si="32"/>
      </c>
      <c r="K203" s="81">
        <f t="shared" si="26"/>
      </c>
      <c r="L203" s="81">
        <f t="shared" si="27"/>
      </c>
      <c r="M203" s="81">
        <f t="shared" si="28"/>
        <v>9400</v>
      </c>
      <c r="N203" s="81">
        <f t="shared" si="29"/>
      </c>
      <c r="O203" s="81">
        <f t="shared" si="30"/>
      </c>
    </row>
    <row r="204" spans="1:15" ht="15">
      <c r="A204" s="102">
        <v>39090</v>
      </c>
      <c r="B204" s="103">
        <v>201</v>
      </c>
      <c r="C204" s="108" t="s">
        <v>227</v>
      </c>
      <c r="D204" s="104">
        <v>3.2</v>
      </c>
      <c r="E204" s="105">
        <v>9600</v>
      </c>
      <c r="F204" s="106">
        <f t="shared" si="31"/>
        <v>849442</v>
      </c>
      <c r="G204" s="107"/>
      <c r="H204" s="81">
        <f>IF(D204&gt;4.9,5,IF(D204&gt;3.9,4,IF(D204&gt;2.9,3,IF(D204&gt;1.9,2,IF(D204&gt;0.9,1,0)))))</f>
        <v>3</v>
      </c>
      <c r="I204" s="81"/>
      <c r="J204" s="81">
        <f t="shared" si="32"/>
      </c>
      <c r="K204" s="81">
        <f t="shared" si="26"/>
      </c>
      <c r="L204" s="81">
        <f t="shared" si="27"/>
      </c>
      <c r="M204" s="81">
        <f t="shared" si="28"/>
        <v>9600</v>
      </c>
      <c r="N204" s="81">
        <f t="shared" si="29"/>
      </c>
      <c r="O204" s="81">
        <f t="shared" si="30"/>
      </c>
    </row>
    <row r="205" spans="1:15" ht="15">
      <c r="A205" s="102">
        <v>39092</v>
      </c>
      <c r="B205" s="103">
        <v>202</v>
      </c>
      <c r="C205" s="108" t="s">
        <v>228</v>
      </c>
      <c r="D205" s="104">
        <v>2</v>
      </c>
      <c r="E205" s="105">
        <v>2000</v>
      </c>
      <c r="F205" s="106">
        <f t="shared" si="31"/>
        <v>851442</v>
      </c>
      <c r="G205" s="107"/>
      <c r="H205" s="81">
        <f>IF(D205&gt;4.9,5,IF(D205&gt;3.9,4,IF(D205&gt;2.9,3,IF(D205&gt;1.9,2,IF(D205&gt;0.9,1,0)))))</f>
        <v>2</v>
      </c>
      <c r="I205" s="81"/>
      <c r="J205" s="81">
        <f t="shared" si="32"/>
      </c>
      <c r="K205" s="81">
        <f t="shared" si="26"/>
      </c>
      <c r="L205" s="81">
        <f t="shared" si="27"/>
        <v>2000</v>
      </c>
      <c r="M205" s="81">
        <f t="shared" si="28"/>
      </c>
      <c r="N205" s="81">
        <f t="shared" si="29"/>
      </c>
      <c r="O205" s="81">
        <f t="shared" si="30"/>
      </c>
    </row>
    <row r="206" spans="1:15" ht="15.75">
      <c r="A206" s="102">
        <v>39095</v>
      </c>
      <c r="B206" s="103">
        <v>203</v>
      </c>
      <c r="C206" s="109" t="s">
        <v>229</v>
      </c>
      <c r="D206" s="104">
        <v>1</v>
      </c>
      <c r="E206" s="105">
        <v>800</v>
      </c>
      <c r="F206" s="106">
        <f t="shared" si="31"/>
        <v>852242</v>
      </c>
      <c r="G206" s="107"/>
      <c r="H206" s="81">
        <f>IF(D206&gt;4.9,5,IF(D206&gt;3.9,4,IF(D206&gt;2.9,3,IF(D206&gt;1.9,2,IF(D206&gt;0.9,1,0)))))</f>
        <v>1</v>
      </c>
      <c r="I206" s="81"/>
      <c r="J206" s="81">
        <f t="shared" si="32"/>
      </c>
      <c r="K206" s="81">
        <f t="shared" si="26"/>
        <v>800</v>
      </c>
      <c r="L206" s="81">
        <f t="shared" si="27"/>
      </c>
      <c r="M206" s="81">
        <f t="shared" si="28"/>
      </c>
      <c r="N206" s="81">
        <f t="shared" si="29"/>
      </c>
      <c r="O206" s="81">
        <f t="shared" si="30"/>
      </c>
    </row>
    <row r="207" spans="1:15" ht="15.75">
      <c r="A207" s="102">
        <v>39097</v>
      </c>
      <c r="B207" s="103">
        <v>204</v>
      </c>
      <c r="C207" s="109" t="s">
        <v>230</v>
      </c>
      <c r="D207" s="104">
        <v>4.5</v>
      </c>
      <c r="E207" s="105">
        <v>20000</v>
      </c>
      <c r="F207" s="106">
        <f t="shared" si="31"/>
        <v>872242</v>
      </c>
      <c r="G207" s="107"/>
      <c r="H207" s="81">
        <f>IF(D207&gt;4.9,5,IF(D207&gt;3.9,4,IF(D207&gt;2.9,3,IF(D207&gt;1.9,2,IF(D207&gt;0.9,1,0)))))</f>
        <v>4</v>
      </c>
      <c r="I207" s="81"/>
      <c r="J207" s="81">
        <f t="shared" si="32"/>
      </c>
      <c r="K207" s="81">
        <f t="shared" si="26"/>
      </c>
      <c r="L207" s="81">
        <f t="shared" si="27"/>
      </c>
      <c r="M207" s="81">
        <f t="shared" si="28"/>
      </c>
      <c r="N207" s="81">
        <f t="shared" si="29"/>
        <v>20000</v>
      </c>
      <c r="O207" s="81">
        <f t="shared" si="30"/>
      </c>
    </row>
    <row r="208" spans="1:15" ht="15.75">
      <c r="A208" s="102">
        <v>39097</v>
      </c>
      <c r="B208" s="103">
        <v>205</v>
      </c>
      <c r="C208" s="109" t="s">
        <v>231</v>
      </c>
      <c r="D208" s="104">
        <v>2</v>
      </c>
      <c r="E208" s="105">
        <v>2200</v>
      </c>
      <c r="F208" s="106">
        <f aca="true" t="shared" si="33" ref="F208:F213">F207+E208</f>
        <v>874442</v>
      </c>
      <c r="G208" s="107"/>
      <c r="H208" s="81">
        <f aca="true" t="shared" si="34" ref="H208:H213">IF(D208&gt;4.9,5,IF(D208&gt;3.9,4,IF(D208&gt;2.9,3,IF(D208&gt;1.9,2,IF(D208&gt;0.9,1,0)))))</f>
        <v>2</v>
      </c>
      <c r="I208" s="81"/>
      <c r="J208" s="81">
        <f t="shared" si="32"/>
      </c>
      <c r="K208" s="81">
        <f t="shared" si="26"/>
      </c>
      <c r="L208" s="81">
        <f t="shared" si="27"/>
        <v>2200</v>
      </c>
      <c r="M208" s="81">
        <f t="shared" si="28"/>
      </c>
      <c r="N208" s="81">
        <f t="shared" si="29"/>
      </c>
      <c r="O208" s="81">
        <f t="shared" si="30"/>
      </c>
    </row>
    <row r="209" spans="1:15" ht="15.75">
      <c r="A209" s="102">
        <v>39102</v>
      </c>
      <c r="B209" s="103">
        <v>206</v>
      </c>
      <c r="C209" s="109" t="s">
        <v>232</v>
      </c>
      <c r="D209" s="104">
        <v>3.4</v>
      </c>
      <c r="E209" s="105">
        <v>8700</v>
      </c>
      <c r="F209" s="106">
        <f t="shared" si="33"/>
        <v>883142</v>
      </c>
      <c r="G209" s="107"/>
      <c r="H209" s="81">
        <f t="shared" si="34"/>
        <v>3</v>
      </c>
      <c r="I209" s="81"/>
      <c r="J209" s="81">
        <f t="shared" si="32"/>
      </c>
      <c r="K209" s="81">
        <f t="shared" si="26"/>
      </c>
      <c r="L209" s="81">
        <f t="shared" si="27"/>
      </c>
      <c r="M209" s="81">
        <f t="shared" si="28"/>
        <v>8700</v>
      </c>
      <c r="N209" s="81">
        <f t="shared" si="29"/>
      </c>
      <c r="O209" s="81">
        <f t="shared" si="30"/>
      </c>
    </row>
    <row r="210" spans="1:15" ht="15">
      <c r="A210" s="102">
        <v>39103</v>
      </c>
      <c r="B210" s="103">
        <v>207</v>
      </c>
      <c r="C210" s="108" t="s">
        <v>233</v>
      </c>
      <c r="D210" s="104">
        <v>3</v>
      </c>
      <c r="E210" s="105">
        <v>6000</v>
      </c>
      <c r="F210" s="106">
        <f t="shared" si="33"/>
        <v>889142</v>
      </c>
      <c r="G210" s="107"/>
      <c r="H210" s="81">
        <f t="shared" si="34"/>
        <v>3</v>
      </c>
      <c r="I210" s="81"/>
      <c r="J210" s="81">
        <f t="shared" si="32"/>
      </c>
      <c r="K210" s="81">
        <f t="shared" si="26"/>
      </c>
      <c r="L210" s="81">
        <f t="shared" si="27"/>
      </c>
      <c r="M210" s="81">
        <f t="shared" si="28"/>
        <v>6000</v>
      </c>
      <c r="N210" s="81">
        <f t="shared" si="29"/>
      </c>
      <c r="O210" s="81">
        <f t="shared" si="30"/>
      </c>
    </row>
    <row r="211" spans="1:15" ht="15.75">
      <c r="A211" s="102">
        <v>39108</v>
      </c>
      <c r="B211" s="103">
        <v>208</v>
      </c>
      <c r="C211" s="109" t="s">
        <v>234</v>
      </c>
      <c r="D211" s="104">
        <v>3.8</v>
      </c>
      <c r="E211" s="105">
        <v>10000</v>
      </c>
      <c r="F211" s="106">
        <f t="shared" si="33"/>
        <v>899142</v>
      </c>
      <c r="G211" s="107"/>
      <c r="H211" s="81">
        <f t="shared" si="34"/>
        <v>3</v>
      </c>
      <c r="I211" s="81"/>
      <c r="J211" s="81">
        <f t="shared" si="32"/>
      </c>
      <c r="K211" s="81">
        <f t="shared" si="26"/>
      </c>
      <c r="L211" s="81">
        <f t="shared" si="27"/>
      </c>
      <c r="M211" s="81">
        <f t="shared" si="28"/>
        <v>10000</v>
      </c>
      <c r="N211" s="81">
        <f t="shared" si="29"/>
      </c>
      <c r="O211" s="81">
        <f t="shared" si="30"/>
      </c>
    </row>
    <row r="212" spans="1:15" ht="15">
      <c r="A212" s="102">
        <v>39109</v>
      </c>
      <c r="B212" s="103">
        <v>209</v>
      </c>
      <c r="C212" s="108" t="s">
        <v>235</v>
      </c>
      <c r="D212" s="104">
        <v>3</v>
      </c>
      <c r="E212" s="105">
        <v>6200</v>
      </c>
      <c r="F212" s="106">
        <f t="shared" si="33"/>
        <v>905342</v>
      </c>
      <c r="G212" s="107"/>
      <c r="H212" s="81">
        <f t="shared" si="34"/>
        <v>3</v>
      </c>
      <c r="I212" s="81"/>
      <c r="J212" s="81">
        <f t="shared" si="32"/>
      </c>
      <c r="K212" s="81">
        <f t="shared" si="26"/>
      </c>
      <c r="L212" s="81">
        <f t="shared" si="27"/>
      </c>
      <c r="M212" s="81">
        <f t="shared" si="28"/>
        <v>6200</v>
      </c>
      <c r="N212" s="81">
        <f t="shared" si="29"/>
      </c>
      <c r="O212" s="81">
        <f t="shared" si="30"/>
      </c>
    </row>
    <row r="213" spans="1:15" ht="15">
      <c r="A213" s="102">
        <v>39110</v>
      </c>
      <c r="B213" s="103">
        <v>210</v>
      </c>
      <c r="C213" s="108" t="s">
        <v>236</v>
      </c>
      <c r="D213" s="104">
        <v>3.8</v>
      </c>
      <c r="E213" s="105">
        <v>6000</v>
      </c>
      <c r="F213" s="106">
        <f t="shared" si="33"/>
        <v>911342</v>
      </c>
      <c r="G213" s="107"/>
      <c r="H213" s="81">
        <f t="shared" si="34"/>
        <v>3</v>
      </c>
      <c r="I213" s="81"/>
      <c r="J213" s="81">
        <f t="shared" si="32"/>
      </c>
      <c r="K213" s="81">
        <f t="shared" si="26"/>
      </c>
      <c r="L213" s="81">
        <f t="shared" si="27"/>
      </c>
      <c r="M213" s="81">
        <f t="shared" si="28"/>
        <v>6000</v>
      </c>
      <c r="N213" s="81">
        <f t="shared" si="29"/>
      </c>
      <c r="O213" s="81">
        <f t="shared" si="30"/>
      </c>
    </row>
    <row r="214" spans="1:15" ht="15">
      <c r="A214" s="102">
        <v>39110</v>
      </c>
      <c r="B214" s="103">
        <v>211</v>
      </c>
      <c r="C214" s="108" t="s">
        <v>237</v>
      </c>
      <c r="D214" s="104">
        <v>1.8</v>
      </c>
      <c r="E214" s="105">
        <v>1500</v>
      </c>
      <c r="F214" s="106">
        <f aca="true" t="shared" si="35" ref="F214:F231">F213+E214</f>
        <v>912842</v>
      </c>
      <c r="G214" s="107"/>
      <c r="H214" s="81">
        <f aca="true" t="shared" si="36" ref="H214:H226">IF(D214&gt;4.9,5,IF(D214&gt;3.9,4,IF(D214&gt;2.9,3,IF(D214&gt;1.9,2,IF(D214&gt;0.9,1,0)))))</f>
        <v>1</v>
      </c>
      <c r="I214" s="81"/>
      <c r="J214" s="81">
        <f t="shared" si="32"/>
      </c>
      <c r="K214" s="81">
        <f t="shared" si="26"/>
        <v>1500</v>
      </c>
      <c r="L214" s="81">
        <f t="shared" si="27"/>
      </c>
      <c r="M214" s="81">
        <f t="shared" si="28"/>
      </c>
      <c r="N214" s="81">
        <f t="shared" si="29"/>
      </c>
      <c r="O214" s="81">
        <f t="shared" si="30"/>
      </c>
    </row>
    <row r="215" spans="1:15" ht="15">
      <c r="A215" s="102">
        <v>39113</v>
      </c>
      <c r="B215" s="103">
        <v>212</v>
      </c>
      <c r="C215" s="108" t="s">
        <v>238</v>
      </c>
      <c r="D215" s="104">
        <v>3</v>
      </c>
      <c r="E215" s="105">
        <v>5700</v>
      </c>
      <c r="F215" s="106">
        <f t="shared" si="35"/>
        <v>918542</v>
      </c>
      <c r="G215" s="107">
        <f>SUM(E203:E215)</f>
        <v>88100</v>
      </c>
      <c r="H215" s="81">
        <f t="shared" si="36"/>
        <v>3</v>
      </c>
      <c r="I215" s="81"/>
      <c r="J215" s="81">
        <f t="shared" si="32"/>
      </c>
      <c r="K215" s="81">
        <f t="shared" si="26"/>
      </c>
      <c r="L215" s="81">
        <f t="shared" si="27"/>
      </c>
      <c r="M215" s="81">
        <f t="shared" si="28"/>
        <v>5700</v>
      </c>
      <c r="N215" s="81">
        <f t="shared" si="29"/>
      </c>
      <c r="O215" s="81">
        <f t="shared" si="30"/>
      </c>
    </row>
    <row r="216" spans="1:15" ht="15">
      <c r="A216" s="123">
        <v>39116</v>
      </c>
      <c r="B216" s="124">
        <v>213</v>
      </c>
      <c r="C216" s="125" t="s">
        <v>240</v>
      </c>
      <c r="D216" s="126">
        <v>2.8</v>
      </c>
      <c r="E216" s="127">
        <v>12000</v>
      </c>
      <c r="F216" s="128">
        <f t="shared" si="35"/>
        <v>930542</v>
      </c>
      <c r="G216" s="129"/>
      <c r="H216" s="130">
        <f t="shared" si="36"/>
        <v>2</v>
      </c>
      <c r="I216" s="130"/>
      <c r="J216" s="130">
        <f t="shared" si="32"/>
      </c>
      <c r="K216" s="130">
        <f t="shared" si="26"/>
      </c>
      <c r="L216" s="130">
        <f t="shared" si="27"/>
        <v>12000</v>
      </c>
      <c r="M216" s="130">
        <f t="shared" si="28"/>
      </c>
      <c r="N216" s="130">
        <f t="shared" si="29"/>
      </c>
      <c r="O216" s="130">
        <f t="shared" si="30"/>
      </c>
    </row>
    <row r="217" spans="1:15" ht="15">
      <c r="A217" s="123">
        <v>39118</v>
      </c>
      <c r="B217" s="124">
        <v>214</v>
      </c>
      <c r="C217" s="125" t="s">
        <v>241</v>
      </c>
      <c r="D217" s="126">
        <v>3</v>
      </c>
      <c r="E217" s="127">
        <v>8900</v>
      </c>
      <c r="F217" s="128">
        <f t="shared" si="35"/>
        <v>939442</v>
      </c>
      <c r="G217" s="129"/>
      <c r="H217" s="130">
        <f t="shared" si="36"/>
        <v>3</v>
      </c>
      <c r="I217" s="130"/>
      <c r="J217" s="130">
        <f t="shared" si="32"/>
      </c>
      <c r="K217" s="130">
        <f t="shared" si="26"/>
      </c>
      <c r="L217" s="130">
        <f t="shared" si="27"/>
      </c>
      <c r="M217" s="130">
        <f t="shared" si="28"/>
        <v>8900</v>
      </c>
      <c r="N217" s="130">
        <f t="shared" si="29"/>
      </c>
      <c r="O217" s="130">
        <f t="shared" si="30"/>
      </c>
    </row>
    <row r="218" spans="1:15" ht="15">
      <c r="A218" s="123">
        <v>39122</v>
      </c>
      <c r="B218" s="124">
        <v>215</v>
      </c>
      <c r="C218" s="125" t="s">
        <v>242</v>
      </c>
      <c r="D218" s="126">
        <v>3.6</v>
      </c>
      <c r="E218" s="127">
        <v>9000</v>
      </c>
      <c r="F218" s="128">
        <f t="shared" si="35"/>
        <v>948442</v>
      </c>
      <c r="G218" s="129"/>
      <c r="H218" s="130">
        <f t="shared" si="36"/>
        <v>3</v>
      </c>
      <c r="I218" s="130"/>
      <c r="J218" s="130">
        <f t="shared" si="32"/>
      </c>
      <c r="K218" s="130">
        <f t="shared" si="26"/>
      </c>
      <c r="L218" s="130">
        <f t="shared" si="27"/>
      </c>
      <c r="M218" s="130">
        <f t="shared" si="28"/>
        <v>9000</v>
      </c>
      <c r="N218" s="130">
        <f t="shared" si="29"/>
      </c>
      <c r="O218" s="130">
        <f t="shared" si="30"/>
      </c>
    </row>
    <row r="219" spans="1:15" ht="15.75">
      <c r="A219" s="123">
        <v>39126</v>
      </c>
      <c r="B219" s="124">
        <v>216</v>
      </c>
      <c r="C219" s="131" t="s">
        <v>243</v>
      </c>
      <c r="D219" s="126">
        <v>3</v>
      </c>
      <c r="E219" s="127">
        <v>5500</v>
      </c>
      <c r="F219" s="128">
        <f t="shared" si="35"/>
        <v>953942</v>
      </c>
      <c r="G219" s="129"/>
      <c r="H219" s="130">
        <f t="shared" si="36"/>
        <v>3</v>
      </c>
      <c r="I219" s="130"/>
      <c r="J219" s="130">
        <f t="shared" si="32"/>
      </c>
      <c r="K219" s="130">
        <f t="shared" si="26"/>
      </c>
      <c r="L219" s="130">
        <f t="shared" si="27"/>
      </c>
      <c r="M219" s="130">
        <f t="shared" si="28"/>
        <v>5500</v>
      </c>
      <c r="N219" s="130">
        <f t="shared" si="29"/>
      </c>
      <c r="O219" s="130">
        <f t="shared" si="30"/>
      </c>
    </row>
    <row r="220" spans="1:15" ht="15">
      <c r="A220" s="123">
        <v>39129</v>
      </c>
      <c r="B220" s="124">
        <v>217</v>
      </c>
      <c r="C220" s="125" t="s">
        <v>244</v>
      </c>
      <c r="D220" s="126">
        <v>2.5</v>
      </c>
      <c r="E220" s="127">
        <v>4200</v>
      </c>
      <c r="F220" s="128">
        <f t="shared" si="35"/>
        <v>958142</v>
      </c>
      <c r="G220" s="129"/>
      <c r="H220" s="130">
        <f t="shared" si="36"/>
        <v>2</v>
      </c>
      <c r="I220" s="130"/>
      <c r="J220" s="130">
        <f t="shared" si="32"/>
      </c>
      <c r="K220" s="130">
        <f t="shared" si="26"/>
      </c>
      <c r="L220" s="130">
        <f t="shared" si="27"/>
        <v>4200</v>
      </c>
      <c r="M220" s="130">
        <f t="shared" si="28"/>
      </c>
      <c r="N220" s="130">
        <f t="shared" si="29"/>
      </c>
      <c r="O220" s="130">
        <f t="shared" si="30"/>
      </c>
    </row>
    <row r="221" spans="1:15" ht="15.75">
      <c r="A221" s="123">
        <v>39131</v>
      </c>
      <c r="B221" s="124">
        <v>218</v>
      </c>
      <c r="C221" s="131" t="s">
        <v>245</v>
      </c>
      <c r="D221" s="126">
        <v>3</v>
      </c>
      <c r="E221" s="127">
        <v>5700</v>
      </c>
      <c r="F221" s="128">
        <f t="shared" si="35"/>
        <v>963842</v>
      </c>
      <c r="G221" s="129"/>
      <c r="H221" s="130">
        <f t="shared" si="36"/>
        <v>3</v>
      </c>
      <c r="I221" s="130"/>
      <c r="J221" s="130">
        <f t="shared" si="32"/>
      </c>
      <c r="K221" s="130">
        <f t="shared" si="26"/>
      </c>
      <c r="L221" s="130">
        <f t="shared" si="27"/>
      </c>
      <c r="M221" s="130">
        <f t="shared" si="28"/>
        <v>5700</v>
      </c>
      <c r="N221" s="130">
        <f t="shared" si="29"/>
      </c>
      <c r="O221" s="130">
        <f t="shared" si="30"/>
      </c>
    </row>
    <row r="222" spans="1:15" ht="15">
      <c r="A222" s="123">
        <v>39132</v>
      </c>
      <c r="B222" s="124">
        <v>219</v>
      </c>
      <c r="C222" s="125" t="s">
        <v>246</v>
      </c>
      <c r="D222" s="126">
        <v>4</v>
      </c>
      <c r="E222" s="127">
        <v>2000</v>
      </c>
      <c r="F222" s="128">
        <f t="shared" si="35"/>
        <v>965842</v>
      </c>
      <c r="G222" s="129"/>
      <c r="H222" s="130">
        <f t="shared" si="36"/>
        <v>4</v>
      </c>
      <c r="I222" s="130"/>
      <c r="J222" s="130">
        <f t="shared" si="32"/>
      </c>
      <c r="K222" s="130">
        <f t="shared" si="26"/>
      </c>
      <c r="L222" s="130">
        <f t="shared" si="27"/>
      </c>
      <c r="M222" s="130">
        <f t="shared" si="28"/>
      </c>
      <c r="N222" s="130">
        <f t="shared" si="29"/>
        <v>2000</v>
      </c>
      <c r="O222" s="130">
        <f t="shared" si="30"/>
      </c>
    </row>
    <row r="223" spans="1:15" ht="15">
      <c r="A223" s="123">
        <v>39135</v>
      </c>
      <c r="B223" s="124">
        <v>220</v>
      </c>
      <c r="C223" s="125" t="s">
        <v>247</v>
      </c>
      <c r="D223" s="126">
        <v>3</v>
      </c>
      <c r="E223" s="127">
        <v>7000</v>
      </c>
      <c r="F223" s="128">
        <f t="shared" si="35"/>
        <v>972842</v>
      </c>
      <c r="G223" s="130"/>
      <c r="H223" s="130">
        <f t="shared" si="36"/>
        <v>3</v>
      </c>
      <c r="I223" s="130"/>
      <c r="J223" s="130">
        <f t="shared" si="32"/>
      </c>
      <c r="K223" s="130">
        <f>IF($H223=1,$F223,"")</f>
      </c>
      <c r="L223" s="130">
        <f>IF($H223=2,$F223,"")</f>
      </c>
      <c r="M223" s="130">
        <f t="shared" si="28"/>
        <v>7000</v>
      </c>
      <c r="N223" s="130">
        <f>IF($H223=4,$F223,"")</f>
      </c>
      <c r="O223" s="130">
        <f>IF($H223=5,$F223,"")</f>
      </c>
    </row>
    <row r="224" spans="1:15" ht="15">
      <c r="A224" s="123">
        <v>39137</v>
      </c>
      <c r="B224" s="124">
        <v>221</v>
      </c>
      <c r="C224" s="125" t="s">
        <v>248</v>
      </c>
      <c r="D224" s="126">
        <v>3</v>
      </c>
      <c r="E224" s="127">
        <v>6100</v>
      </c>
      <c r="F224" s="128">
        <f t="shared" si="35"/>
        <v>978942</v>
      </c>
      <c r="G224" s="130"/>
      <c r="H224" s="130">
        <f t="shared" si="36"/>
        <v>3</v>
      </c>
      <c r="I224" s="130"/>
      <c r="J224" s="130">
        <f t="shared" si="32"/>
      </c>
      <c r="K224" s="130">
        <f>IF($H224=1,$F224,"")</f>
      </c>
      <c r="L224" s="130">
        <f>IF($H224=2,$F224,"")</f>
      </c>
      <c r="M224" s="130">
        <f t="shared" si="28"/>
        <v>6100</v>
      </c>
      <c r="N224" s="130">
        <f>IF($H224=4,$F224,"")</f>
      </c>
      <c r="O224" s="130">
        <f>IF($H224=5,$F224,"")</f>
      </c>
    </row>
    <row r="225" spans="1:15" ht="15.75">
      <c r="A225" s="123">
        <v>39139</v>
      </c>
      <c r="B225" s="124">
        <v>222</v>
      </c>
      <c r="C225" s="131" t="s">
        <v>249</v>
      </c>
      <c r="D225" s="126">
        <v>0.9</v>
      </c>
      <c r="E225" s="127">
        <v>800</v>
      </c>
      <c r="F225" s="128">
        <f t="shared" si="35"/>
        <v>979742</v>
      </c>
      <c r="G225" s="130"/>
      <c r="H225" s="130">
        <f t="shared" si="36"/>
        <v>0</v>
      </c>
      <c r="I225" s="130"/>
      <c r="J225" s="130">
        <f t="shared" si="32"/>
        <v>800</v>
      </c>
      <c r="K225" s="130">
        <f>IF($H225=1,$F225,"")</f>
      </c>
      <c r="L225" s="130">
        <f>IF($H225=2,$F225,"")</f>
      </c>
      <c r="M225" s="130">
        <f t="shared" si="28"/>
      </c>
      <c r="N225" s="130">
        <f>IF($H225=4,$F225,"")</f>
      </c>
      <c r="O225" s="130">
        <f>IF($H225=5,$F225,"")</f>
      </c>
    </row>
    <row r="226" spans="1:15" ht="15.75">
      <c r="A226" s="123">
        <v>39141</v>
      </c>
      <c r="B226" s="124">
        <v>223</v>
      </c>
      <c r="C226" s="131" t="s">
        <v>250</v>
      </c>
      <c r="D226" s="126">
        <v>3</v>
      </c>
      <c r="E226" s="127">
        <v>5900</v>
      </c>
      <c r="F226" s="128">
        <f t="shared" si="35"/>
        <v>985642</v>
      </c>
      <c r="G226" s="129">
        <f>SUM(E216:E226)</f>
        <v>67100</v>
      </c>
      <c r="H226" s="130">
        <f t="shared" si="36"/>
        <v>3</v>
      </c>
      <c r="I226" s="130"/>
      <c r="J226" s="130">
        <f t="shared" si="32"/>
      </c>
      <c r="K226" s="130">
        <f>IF($H226=1,$F226,"")</f>
      </c>
      <c r="L226" s="130">
        <f>IF($H226=2,$F226,"")</f>
      </c>
      <c r="M226" s="130">
        <f t="shared" si="28"/>
        <v>5900</v>
      </c>
      <c r="N226" s="130">
        <f>IF($H226=4,$F226,"")</f>
      </c>
      <c r="O226" s="130">
        <f>IF($H226=5,$F226,"")</f>
      </c>
    </row>
    <row r="227" spans="1:15" ht="14.25">
      <c r="A227" s="102">
        <v>39144</v>
      </c>
      <c r="B227" s="103">
        <v>224</v>
      </c>
      <c r="C227" s="136" t="s">
        <v>251</v>
      </c>
      <c r="D227" s="104">
        <v>2.6</v>
      </c>
      <c r="E227" s="105">
        <v>7000</v>
      </c>
      <c r="F227" s="106">
        <f t="shared" si="35"/>
        <v>992642</v>
      </c>
      <c r="H227" s="81">
        <f aca="true" t="shared" si="37" ref="H227:H236">IF(D227&gt;4.9,5,IF(D227&gt;3.9,4,IF(D227&gt;2.9,3,IF(D227&gt;1.9,2,IF(D227&gt;0.9,1,0)))))</f>
        <v>2</v>
      </c>
      <c r="I227" s="81"/>
      <c r="J227" s="81">
        <f t="shared" si="32"/>
      </c>
      <c r="K227" s="81">
        <f aca="true" t="shared" si="38" ref="K227:K290">IF($H227=1,$E227,"")</f>
      </c>
      <c r="L227" s="81">
        <f aca="true" t="shared" si="39" ref="L227:L290">IF($H227=2,$E227,"")</f>
        <v>7000</v>
      </c>
      <c r="M227" s="81">
        <f t="shared" si="28"/>
      </c>
      <c r="N227" s="81">
        <f aca="true" t="shared" si="40" ref="N227:N290">IF($H227=4,$E227,"")</f>
      </c>
      <c r="O227" s="81">
        <f aca="true" t="shared" si="41" ref="O227:O290">IF($H227=5,$E227,"")</f>
      </c>
    </row>
    <row r="228" spans="1:15" ht="14.25">
      <c r="A228" s="102">
        <v>39146</v>
      </c>
      <c r="B228" s="103">
        <v>225</v>
      </c>
      <c r="C228" s="136" t="s">
        <v>252</v>
      </c>
      <c r="D228" s="104">
        <v>3</v>
      </c>
      <c r="E228" s="105">
        <v>5000</v>
      </c>
      <c r="F228" s="106">
        <f t="shared" si="35"/>
        <v>997642</v>
      </c>
      <c r="H228" s="81">
        <f t="shared" si="37"/>
        <v>3</v>
      </c>
      <c r="I228" s="81"/>
      <c r="J228" s="81">
        <f t="shared" si="32"/>
      </c>
      <c r="K228" s="81">
        <f t="shared" si="38"/>
      </c>
      <c r="L228" s="81">
        <f t="shared" si="39"/>
      </c>
      <c r="M228" s="81">
        <f t="shared" si="28"/>
        <v>5000</v>
      </c>
      <c r="N228" s="81">
        <f t="shared" si="40"/>
      </c>
      <c r="O228" s="81">
        <f t="shared" si="41"/>
      </c>
    </row>
    <row r="229" spans="1:15" ht="14.25">
      <c r="A229" s="102">
        <v>39148</v>
      </c>
      <c r="B229" s="103">
        <v>226</v>
      </c>
      <c r="C229" s="136" t="s">
        <v>253</v>
      </c>
      <c r="D229" s="104">
        <v>2</v>
      </c>
      <c r="E229" s="105">
        <v>3000</v>
      </c>
      <c r="F229" s="106">
        <f t="shared" si="35"/>
        <v>1000642</v>
      </c>
      <c r="H229" s="81">
        <f t="shared" si="37"/>
        <v>2</v>
      </c>
      <c r="I229" s="81"/>
      <c r="J229" s="81">
        <f t="shared" si="32"/>
      </c>
      <c r="K229" s="81">
        <f t="shared" si="38"/>
      </c>
      <c r="L229" s="81">
        <f t="shared" si="39"/>
        <v>3000</v>
      </c>
      <c r="M229" s="81">
        <f t="shared" si="28"/>
      </c>
      <c r="N229" s="81">
        <f t="shared" si="40"/>
      </c>
      <c r="O229" s="81">
        <f t="shared" si="41"/>
      </c>
    </row>
    <row r="230" spans="1:15" ht="14.25">
      <c r="A230" s="102">
        <v>39151</v>
      </c>
      <c r="B230" s="103">
        <v>227</v>
      </c>
      <c r="C230" s="137" t="s">
        <v>254</v>
      </c>
      <c r="D230" s="104">
        <v>3.6</v>
      </c>
      <c r="E230" s="105">
        <v>13000</v>
      </c>
      <c r="F230" s="106">
        <f t="shared" si="35"/>
        <v>1013642</v>
      </c>
      <c r="H230" s="81">
        <f t="shared" si="37"/>
        <v>3</v>
      </c>
      <c r="I230" s="81"/>
      <c r="J230" s="81">
        <f t="shared" si="32"/>
      </c>
      <c r="K230" s="81">
        <f t="shared" si="38"/>
      </c>
      <c r="L230" s="81">
        <f t="shared" si="39"/>
      </c>
      <c r="M230" s="81">
        <f t="shared" si="28"/>
        <v>13000</v>
      </c>
      <c r="N230" s="81">
        <f t="shared" si="40"/>
      </c>
      <c r="O230" s="81">
        <f t="shared" si="41"/>
      </c>
    </row>
    <row r="231" spans="1:15" ht="14.25">
      <c r="A231" s="102">
        <v>39157</v>
      </c>
      <c r="B231" s="103">
        <v>228</v>
      </c>
      <c r="C231" s="136" t="s">
        <v>255</v>
      </c>
      <c r="D231" s="104">
        <v>3</v>
      </c>
      <c r="E231" s="105">
        <v>5000</v>
      </c>
      <c r="F231" s="106">
        <f t="shared" si="35"/>
        <v>1018642</v>
      </c>
      <c r="H231" s="81">
        <f t="shared" si="37"/>
        <v>3</v>
      </c>
      <c r="I231" s="81"/>
      <c r="J231" s="81">
        <f t="shared" si="32"/>
      </c>
      <c r="K231" s="81">
        <f t="shared" si="38"/>
      </c>
      <c r="L231" s="81">
        <f t="shared" si="39"/>
      </c>
      <c r="M231" s="81">
        <f t="shared" si="28"/>
        <v>5000</v>
      </c>
      <c r="N231" s="81">
        <f t="shared" si="40"/>
      </c>
      <c r="O231" s="81">
        <f t="shared" si="41"/>
      </c>
    </row>
    <row r="232" spans="1:15" ht="14.25">
      <c r="A232" s="102">
        <v>39159</v>
      </c>
      <c r="B232" s="103">
        <v>229</v>
      </c>
      <c r="C232" s="136" t="s">
        <v>256</v>
      </c>
      <c r="D232" s="104">
        <v>2.6</v>
      </c>
      <c r="E232" s="105">
        <v>8400</v>
      </c>
      <c r="F232" s="106">
        <f aca="true" t="shared" si="42" ref="F232:F247">F231+E232</f>
        <v>1027042</v>
      </c>
      <c r="H232" s="81">
        <f t="shared" si="37"/>
        <v>2</v>
      </c>
      <c r="I232" s="81"/>
      <c r="J232" s="81">
        <f t="shared" si="32"/>
      </c>
      <c r="K232" s="81">
        <f t="shared" si="38"/>
      </c>
      <c r="L232" s="81">
        <f t="shared" si="39"/>
        <v>8400</v>
      </c>
      <c r="M232" s="81">
        <f t="shared" si="28"/>
      </c>
      <c r="N232" s="81">
        <f t="shared" si="40"/>
      </c>
      <c r="O232" s="81">
        <f t="shared" si="41"/>
      </c>
    </row>
    <row r="233" spans="1:15" ht="14.25">
      <c r="A233" s="102">
        <v>39159</v>
      </c>
      <c r="B233" s="103">
        <v>230</v>
      </c>
      <c r="C233" s="136" t="s">
        <v>257</v>
      </c>
      <c r="D233" s="104">
        <v>2.5</v>
      </c>
      <c r="E233" s="105">
        <v>2600</v>
      </c>
      <c r="F233" s="106">
        <f t="shared" si="42"/>
        <v>1029642</v>
      </c>
      <c r="H233" s="81">
        <f t="shared" si="37"/>
        <v>2</v>
      </c>
      <c r="I233" s="81"/>
      <c r="J233" s="81">
        <f t="shared" si="32"/>
      </c>
      <c r="K233" s="81">
        <f t="shared" si="38"/>
      </c>
      <c r="L233" s="81">
        <f t="shared" si="39"/>
        <v>2600</v>
      </c>
      <c r="M233" s="81">
        <f t="shared" si="28"/>
      </c>
      <c r="N233" s="81">
        <f t="shared" si="40"/>
      </c>
      <c r="O233" s="81">
        <f t="shared" si="41"/>
      </c>
    </row>
    <row r="234" spans="1:15" ht="14.25">
      <c r="A234" s="102">
        <v>39163</v>
      </c>
      <c r="B234" s="103">
        <v>231</v>
      </c>
      <c r="C234" s="137" t="s">
        <v>258</v>
      </c>
      <c r="D234" s="104">
        <v>5</v>
      </c>
      <c r="E234" s="105">
        <v>106400</v>
      </c>
      <c r="F234" s="106">
        <f t="shared" si="42"/>
        <v>1136042</v>
      </c>
      <c r="H234" s="81">
        <f t="shared" si="37"/>
        <v>5</v>
      </c>
      <c r="I234" s="81"/>
      <c r="J234" s="81">
        <f t="shared" si="32"/>
      </c>
      <c r="K234" s="81">
        <f t="shared" si="38"/>
      </c>
      <c r="L234" s="81">
        <f t="shared" si="39"/>
      </c>
      <c r="M234" s="81">
        <f t="shared" si="28"/>
      </c>
      <c r="N234" s="81">
        <f t="shared" si="40"/>
      </c>
      <c r="O234" s="81">
        <f t="shared" si="41"/>
        <v>106400</v>
      </c>
    </row>
    <row r="235" spans="1:15" ht="14.25">
      <c r="A235" s="102">
        <v>39164</v>
      </c>
      <c r="B235" s="103">
        <v>232</v>
      </c>
      <c r="C235" s="137" t="s">
        <v>259</v>
      </c>
      <c r="D235" s="104">
        <v>3</v>
      </c>
      <c r="E235" s="105">
        <v>4900</v>
      </c>
      <c r="F235" s="106">
        <f t="shared" si="42"/>
        <v>1140942</v>
      </c>
      <c r="H235" s="81">
        <f t="shared" si="37"/>
        <v>3</v>
      </c>
      <c r="I235" s="81"/>
      <c r="J235" s="81">
        <f t="shared" si="32"/>
      </c>
      <c r="K235" s="81">
        <f t="shared" si="38"/>
      </c>
      <c r="L235" s="81">
        <f t="shared" si="39"/>
      </c>
      <c r="M235" s="81">
        <f t="shared" si="28"/>
        <v>4900</v>
      </c>
      <c r="N235" s="81">
        <f t="shared" si="40"/>
      </c>
      <c r="O235" s="81">
        <f t="shared" si="41"/>
      </c>
    </row>
    <row r="236" spans="1:15" ht="14.25">
      <c r="A236" s="102">
        <v>39170</v>
      </c>
      <c r="B236" s="103">
        <v>233</v>
      </c>
      <c r="C236" s="136" t="s">
        <v>260</v>
      </c>
      <c r="D236" s="104">
        <v>2.6</v>
      </c>
      <c r="E236" s="105">
        <v>3600</v>
      </c>
      <c r="F236" s="106">
        <f t="shared" si="42"/>
        <v>1144542</v>
      </c>
      <c r="G236" s="6">
        <f>SUM(E227:E236)</f>
        <v>158900</v>
      </c>
      <c r="H236" s="81">
        <f t="shared" si="37"/>
        <v>2</v>
      </c>
      <c r="I236" s="81"/>
      <c r="J236" s="81">
        <f t="shared" si="32"/>
      </c>
      <c r="K236" s="81">
        <f t="shared" si="38"/>
      </c>
      <c r="L236" s="81">
        <f t="shared" si="39"/>
        <v>3600</v>
      </c>
      <c r="M236" s="81">
        <f t="shared" si="28"/>
      </c>
      <c r="N236" s="81">
        <f t="shared" si="40"/>
      </c>
      <c r="O236" s="81">
        <f t="shared" si="41"/>
      </c>
    </row>
    <row r="237" spans="1:16" ht="14.25">
      <c r="A237" s="38">
        <v>39174</v>
      </c>
      <c r="B237" s="39">
        <v>234</v>
      </c>
      <c r="C237" s="139" t="s">
        <v>262</v>
      </c>
      <c r="D237" s="40">
        <v>1.2</v>
      </c>
      <c r="E237" s="41">
        <v>300</v>
      </c>
      <c r="F237" s="42">
        <f t="shared" si="42"/>
        <v>1144842</v>
      </c>
      <c r="G237" s="43"/>
      <c r="H237" s="43">
        <f aca="true" t="shared" si="43" ref="H237:H247">IF(D237&gt;4.9,5,IF(D237&gt;3.9,4,IF(D237&gt;2.9,3,IF(D237&gt;1.9,2,IF(D237&gt;0.9,1,0)))))</f>
        <v>1</v>
      </c>
      <c r="I237" s="43"/>
      <c r="J237" s="43">
        <f t="shared" si="32"/>
      </c>
      <c r="K237" s="43">
        <f t="shared" si="38"/>
        <v>300</v>
      </c>
      <c r="L237" s="43">
        <f t="shared" si="39"/>
      </c>
      <c r="M237" s="43">
        <f t="shared" si="28"/>
      </c>
      <c r="N237" s="43">
        <f t="shared" si="40"/>
      </c>
      <c r="O237" s="43">
        <f t="shared" si="41"/>
      </c>
      <c r="P237" s="43"/>
    </row>
    <row r="238" spans="1:16" ht="14.25">
      <c r="A238" s="38">
        <v>39175</v>
      </c>
      <c r="B238" s="39">
        <v>235</v>
      </c>
      <c r="C238" s="139" t="s">
        <v>263</v>
      </c>
      <c r="D238" s="40">
        <v>3.6</v>
      </c>
      <c r="E238" s="41">
        <v>5600</v>
      </c>
      <c r="F238" s="42">
        <f t="shared" si="42"/>
        <v>1150442</v>
      </c>
      <c r="G238" s="43"/>
      <c r="H238" s="43">
        <f t="shared" si="43"/>
        <v>3</v>
      </c>
      <c r="I238" s="43"/>
      <c r="J238" s="43">
        <f t="shared" si="32"/>
      </c>
      <c r="K238" s="43">
        <f t="shared" si="38"/>
      </c>
      <c r="L238" s="43">
        <f t="shared" si="39"/>
      </c>
      <c r="M238" s="43">
        <f t="shared" si="28"/>
        <v>5600</v>
      </c>
      <c r="N238" s="43">
        <f t="shared" si="40"/>
      </c>
      <c r="O238" s="43">
        <f t="shared" si="41"/>
      </c>
      <c r="P238" s="43"/>
    </row>
    <row r="239" spans="1:16" ht="14.25">
      <c r="A239" s="38">
        <v>39176</v>
      </c>
      <c r="B239" s="39">
        <v>236</v>
      </c>
      <c r="C239" s="140" t="s">
        <v>264</v>
      </c>
      <c r="D239" s="40">
        <v>3</v>
      </c>
      <c r="E239" s="41">
        <v>4600</v>
      </c>
      <c r="F239" s="42">
        <f t="shared" si="42"/>
        <v>1155042</v>
      </c>
      <c r="G239" s="43"/>
      <c r="H239" s="43">
        <f t="shared" si="43"/>
        <v>3</v>
      </c>
      <c r="I239" s="43"/>
      <c r="J239" s="43">
        <f t="shared" si="32"/>
      </c>
      <c r="K239" s="43">
        <f t="shared" si="38"/>
      </c>
      <c r="L239" s="43">
        <f t="shared" si="39"/>
      </c>
      <c r="M239" s="43">
        <f t="shared" si="28"/>
        <v>4600</v>
      </c>
      <c r="N239" s="43">
        <f t="shared" si="40"/>
      </c>
      <c r="O239" s="43">
        <f t="shared" si="41"/>
      </c>
      <c r="P239" s="43"/>
    </row>
    <row r="240" spans="1:16" ht="14.25">
      <c r="A240" s="38">
        <v>39180</v>
      </c>
      <c r="B240" s="39">
        <v>237</v>
      </c>
      <c r="C240" s="139" t="s">
        <v>265</v>
      </c>
      <c r="D240" s="40">
        <v>1</v>
      </c>
      <c r="E240" s="41">
        <v>2200</v>
      </c>
      <c r="F240" s="42">
        <f t="shared" si="42"/>
        <v>1157242</v>
      </c>
      <c r="G240" s="43"/>
      <c r="H240" s="43">
        <f t="shared" si="43"/>
        <v>1</v>
      </c>
      <c r="I240" s="43"/>
      <c r="J240" s="43">
        <f t="shared" si="32"/>
      </c>
      <c r="K240" s="43">
        <f t="shared" si="38"/>
        <v>2200</v>
      </c>
      <c r="L240" s="43">
        <f t="shared" si="39"/>
      </c>
      <c r="M240" s="43">
        <f t="shared" si="28"/>
      </c>
      <c r="N240" s="43">
        <f t="shared" si="40"/>
      </c>
      <c r="O240" s="43">
        <f t="shared" si="41"/>
      </c>
      <c r="P240" s="43"/>
    </row>
    <row r="241" spans="1:16" ht="14.25">
      <c r="A241" s="38">
        <v>39182</v>
      </c>
      <c r="B241" s="39">
        <v>238</v>
      </c>
      <c r="C241" s="141" t="s">
        <v>13</v>
      </c>
      <c r="D241" s="40">
        <v>1.4</v>
      </c>
      <c r="E241" s="41">
        <v>2300</v>
      </c>
      <c r="F241" s="42">
        <f t="shared" si="42"/>
        <v>1159542</v>
      </c>
      <c r="G241" s="43"/>
      <c r="H241" s="43">
        <f t="shared" si="43"/>
        <v>1</v>
      </c>
      <c r="I241" s="43"/>
      <c r="J241" s="43">
        <f t="shared" si="32"/>
      </c>
      <c r="K241" s="43">
        <f t="shared" si="38"/>
        <v>2300</v>
      </c>
      <c r="L241" s="43">
        <f t="shared" si="39"/>
      </c>
      <c r="M241" s="43">
        <f t="shared" si="28"/>
      </c>
      <c r="N241" s="43">
        <f t="shared" si="40"/>
      </c>
      <c r="O241" s="43">
        <f t="shared" si="41"/>
      </c>
      <c r="P241" s="43"/>
    </row>
    <row r="242" spans="1:16" ht="14.25">
      <c r="A242" s="38">
        <v>39182</v>
      </c>
      <c r="B242" s="39">
        <v>239</v>
      </c>
      <c r="C242" s="139" t="s">
        <v>266</v>
      </c>
      <c r="D242" s="40">
        <v>1.2</v>
      </c>
      <c r="E242" s="41">
        <v>2600</v>
      </c>
      <c r="F242" s="42">
        <f t="shared" si="42"/>
        <v>1162142</v>
      </c>
      <c r="G242" s="43"/>
      <c r="H242" s="43">
        <f t="shared" si="43"/>
        <v>1</v>
      </c>
      <c r="I242" s="43"/>
      <c r="J242" s="43">
        <f t="shared" si="32"/>
      </c>
      <c r="K242" s="43">
        <f t="shared" si="38"/>
        <v>2600</v>
      </c>
      <c r="L242" s="43">
        <f t="shared" si="39"/>
      </c>
      <c r="M242" s="43">
        <f t="shared" si="28"/>
      </c>
      <c r="N242" s="43">
        <f t="shared" si="40"/>
      </c>
      <c r="O242" s="43">
        <f t="shared" si="41"/>
      </c>
      <c r="P242" s="43"/>
    </row>
    <row r="243" spans="1:16" ht="14.25">
      <c r="A243" s="38">
        <v>39185</v>
      </c>
      <c r="B243" s="39">
        <v>240</v>
      </c>
      <c r="C243" s="139" t="s">
        <v>267</v>
      </c>
      <c r="D243" s="40">
        <v>3.5</v>
      </c>
      <c r="E243" s="41">
        <v>7000</v>
      </c>
      <c r="F243" s="42">
        <f t="shared" si="42"/>
        <v>1169142</v>
      </c>
      <c r="G243" s="43"/>
      <c r="H243" s="43">
        <f t="shared" si="43"/>
        <v>3</v>
      </c>
      <c r="I243" s="43"/>
      <c r="J243" s="43">
        <f t="shared" si="32"/>
      </c>
      <c r="K243" s="43">
        <f t="shared" si="38"/>
      </c>
      <c r="L243" s="43">
        <f t="shared" si="39"/>
      </c>
      <c r="M243" s="43">
        <f t="shared" si="28"/>
        <v>7000</v>
      </c>
      <c r="N243" s="43">
        <f t="shared" si="40"/>
      </c>
      <c r="O243" s="43">
        <f t="shared" si="41"/>
      </c>
      <c r="P243" s="43"/>
    </row>
    <row r="244" spans="1:16" ht="14.25">
      <c r="A244" s="38">
        <v>39187</v>
      </c>
      <c r="B244" s="39">
        <v>241</v>
      </c>
      <c r="C244" s="141" t="s">
        <v>268</v>
      </c>
      <c r="D244" s="40">
        <v>3</v>
      </c>
      <c r="E244" s="41">
        <v>4600</v>
      </c>
      <c r="F244" s="42">
        <f t="shared" si="42"/>
        <v>1173742</v>
      </c>
      <c r="G244" s="43"/>
      <c r="H244" s="43">
        <f t="shared" si="43"/>
        <v>3</v>
      </c>
      <c r="I244" s="43"/>
      <c r="J244" s="43">
        <f t="shared" si="32"/>
      </c>
      <c r="K244" s="43">
        <f t="shared" si="38"/>
      </c>
      <c r="L244" s="43">
        <f t="shared" si="39"/>
      </c>
      <c r="M244" s="43">
        <f t="shared" si="28"/>
        <v>4600</v>
      </c>
      <c r="N244" s="43">
        <f t="shared" si="40"/>
      </c>
      <c r="O244" s="43">
        <f t="shared" si="41"/>
      </c>
      <c r="P244" s="43"/>
    </row>
    <row r="245" spans="1:16" ht="14.25">
      <c r="A245" s="38">
        <v>39189</v>
      </c>
      <c r="B245" s="39">
        <v>242</v>
      </c>
      <c r="C245" s="139" t="s">
        <v>269</v>
      </c>
      <c r="D245" s="40">
        <v>1</v>
      </c>
      <c r="E245" s="41">
        <v>1100</v>
      </c>
      <c r="F245" s="42">
        <f t="shared" si="42"/>
        <v>1174842</v>
      </c>
      <c r="G245" s="43"/>
      <c r="H245" s="43">
        <f t="shared" si="43"/>
        <v>1</v>
      </c>
      <c r="I245" s="43"/>
      <c r="J245" s="43">
        <f t="shared" si="32"/>
      </c>
      <c r="K245" s="43">
        <f t="shared" si="38"/>
        <v>1100</v>
      </c>
      <c r="L245" s="43">
        <f t="shared" si="39"/>
      </c>
      <c r="M245" s="43">
        <f t="shared" si="28"/>
      </c>
      <c r="N245" s="43">
        <f t="shared" si="40"/>
      </c>
      <c r="O245" s="43">
        <f t="shared" si="41"/>
      </c>
      <c r="P245" s="43"/>
    </row>
    <row r="246" spans="1:16" ht="14.25">
      <c r="A246" s="38">
        <v>39189</v>
      </c>
      <c r="B246" s="39">
        <v>243</v>
      </c>
      <c r="C246" s="139" t="s">
        <v>270</v>
      </c>
      <c r="D246" s="40">
        <v>1.2</v>
      </c>
      <c r="E246" s="41">
        <v>2600</v>
      </c>
      <c r="F246" s="42">
        <f t="shared" si="42"/>
        <v>1177442</v>
      </c>
      <c r="G246" s="43"/>
      <c r="H246" s="43">
        <f t="shared" si="43"/>
        <v>1</v>
      </c>
      <c r="I246" s="43"/>
      <c r="J246" s="43">
        <f t="shared" si="32"/>
      </c>
      <c r="K246" s="43">
        <f t="shared" si="38"/>
        <v>2600</v>
      </c>
      <c r="L246" s="43">
        <f t="shared" si="39"/>
      </c>
      <c r="M246" s="43">
        <f t="shared" si="28"/>
      </c>
      <c r="N246" s="43">
        <f t="shared" si="40"/>
      </c>
      <c r="O246" s="43">
        <f t="shared" si="41"/>
      </c>
      <c r="P246" s="43"/>
    </row>
    <row r="247" spans="1:16" ht="14.25">
      <c r="A247" s="38">
        <v>39191</v>
      </c>
      <c r="B247" s="39">
        <v>244</v>
      </c>
      <c r="C247" s="141" t="s">
        <v>271</v>
      </c>
      <c r="D247" s="40">
        <v>2.7</v>
      </c>
      <c r="E247" s="41">
        <v>7000</v>
      </c>
      <c r="F247" s="42">
        <f t="shared" si="42"/>
        <v>1184442</v>
      </c>
      <c r="G247" s="43"/>
      <c r="H247" s="43">
        <f t="shared" si="43"/>
        <v>2</v>
      </c>
      <c r="I247" s="43"/>
      <c r="J247" s="43">
        <f t="shared" si="32"/>
      </c>
      <c r="K247" s="43">
        <f t="shared" si="38"/>
      </c>
      <c r="L247" s="43">
        <f t="shared" si="39"/>
        <v>7000</v>
      </c>
      <c r="M247" s="43">
        <f t="shared" si="28"/>
      </c>
      <c r="N247" s="43">
        <f t="shared" si="40"/>
      </c>
      <c r="O247" s="43">
        <f t="shared" si="41"/>
      </c>
      <c r="P247" s="43"/>
    </row>
    <row r="248" spans="1:16" ht="14.25">
      <c r="A248" s="38">
        <v>39193</v>
      </c>
      <c r="B248" s="39">
        <v>245</v>
      </c>
      <c r="C248" s="139" t="s">
        <v>272</v>
      </c>
      <c r="D248" s="40">
        <v>2.2</v>
      </c>
      <c r="E248" s="41">
        <v>5000</v>
      </c>
      <c r="F248" s="42">
        <f>F247+E248</f>
        <v>1189442</v>
      </c>
      <c r="G248" s="43"/>
      <c r="H248" s="43">
        <f>IF(D248&gt;4.9,5,IF(D248&gt;3.9,4,IF(D248&gt;2.9,3,IF(D248&gt;1.9,2,IF(D248&gt;0.9,1,0)))))</f>
        <v>2</v>
      </c>
      <c r="I248" s="43"/>
      <c r="J248" s="43">
        <f t="shared" si="32"/>
      </c>
      <c r="K248" s="43">
        <f t="shared" si="38"/>
      </c>
      <c r="L248" s="43">
        <f t="shared" si="39"/>
        <v>5000</v>
      </c>
      <c r="M248" s="43">
        <f t="shared" si="28"/>
      </c>
      <c r="N248" s="43">
        <f t="shared" si="40"/>
      </c>
      <c r="O248" s="43">
        <f t="shared" si="41"/>
      </c>
      <c r="P248" s="43"/>
    </row>
    <row r="249" spans="1:16" ht="14.25">
      <c r="A249" s="38">
        <v>39195</v>
      </c>
      <c r="B249" s="39">
        <v>246</v>
      </c>
      <c r="C249" s="140" t="s">
        <v>273</v>
      </c>
      <c r="D249" s="40">
        <v>2.7</v>
      </c>
      <c r="E249" s="41">
        <v>7000</v>
      </c>
      <c r="F249" s="42">
        <f>F248+E249</f>
        <v>1196442</v>
      </c>
      <c r="G249" s="43"/>
      <c r="H249" s="43">
        <f>IF(D249&gt;4.9,5,IF(D249&gt;3.9,4,IF(D249&gt;2.9,3,IF(D249&gt;1.9,2,IF(D249&gt;0.9,1,0)))))</f>
        <v>2</v>
      </c>
      <c r="I249" s="43"/>
      <c r="J249" s="43">
        <f t="shared" si="32"/>
      </c>
      <c r="K249" s="43">
        <f t="shared" si="38"/>
      </c>
      <c r="L249" s="43">
        <f t="shared" si="39"/>
        <v>7000</v>
      </c>
      <c r="M249" s="43">
        <f t="shared" si="28"/>
      </c>
      <c r="N249" s="43">
        <f t="shared" si="40"/>
      </c>
      <c r="O249" s="43">
        <f t="shared" si="41"/>
      </c>
      <c r="P249" s="43"/>
    </row>
    <row r="250" spans="1:16" ht="14.25">
      <c r="A250" s="38">
        <v>39196</v>
      </c>
      <c r="B250" s="39">
        <v>247</v>
      </c>
      <c r="C250" s="142" t="s">
        <v>274</v>
      </c>
      <c r="D250" s="40">
        <v>1.7</v>
      </c>
      <c r="E250" s="41">
        <v>1200</v>
      </c>
      <c r="F250" s="42">
        <f aca="true" t="shared" si="44" ref="F250:F283">F249+E250</f>
        <v>1197642</v>
      </c>
      <c r="G250" s="45">
        <f>SUM(E237:E250)</f>
        <v>53100</v>
      </c>
      <c r="H250" s="43">
        <f aca="true" t="shared" si="45" ref="H250:H257">IF(D250&gt;4.9,5,IF(D250&gt;3.9,4,IF(D250&gt;2.9,3,IF(D250&gt;1.9,2,IF(D250&gt;0.9,1,0)))))</f>
        <v>1</v>
      </c>
      <c r="I250" s="43"/>
      <c r="J250" s="43">
        <f t="shared" si="32"/>
      </c>
      <c r="K250" s="43">
        <f t="shared" si="38"/>
        <v>1200</v>
      </c>
      <c r="L250" s="43">
        <f t="shared" si="39"/>
      </c>
      <c r="M250" s="43">
        <f t="shared" si="28"/>
      </c>
      <c r="N250" s="43">
        <f t="shared" si="40"/>
      </c>
      <c r="O250" s="43">
        <f t="shared" si="41"/>
      </c>
      <c r="P250" s="43"/>
    </row>
    <row r="251" spans="1:16" ht="15">
      <c r="A251" s="102">
        <v>39203</v>
      </c>
      <c r="B251" s="103">
        <v>248</v>
      </c>
      <c r="C251" s="108" t="s">
        <v>275</v>
      </c>
      <c r="D251" s="104">
        <v>3.6</v>
      </c>
      <c r="E251" s="105">
        <v>21000</v>
      </c>
      <c r="F251" s="106">
        <f t="shared" si="44"/>
        <v>1218642</v>
      </c>
      <c r="G251" s="81"/>
      <c r="H251" s="81">
        <f t="shared" si="45"/>
        <v>3</v>
      </c>
      <c r="I251" s="81"/>
      <c r="J251" s="81">
        <f t="shared" si="32"/>
      </c>
      <c r="K251" s="81">
        <f t="shared" si="38"/>
      </c>
      <c r="L251" s="81">
        <f t="shared" si="39"/>
      </c>
      <c r="M251" s="81">
        <f t="shared" si="28"/>
        <v>21000</v>
      </c>
      <c r="N251" s="81">
        <f t="shared" si="40"/>
      </c>
      <c r="O251" s="81">
        <f t="shared" si="41"/>
      </c>
      <c r="P251" s="81"/>
    </row>
    <row r="252" spans="1:16" ht="15">
      <c r="A252" s="102">
        <v>39207</v>
      </c>
      <c r="B252" s="103">
        <v>249</v>
      </c>
      <c r="C252" s="108" t="s">
        <v>276</v>
      </c>
      <c r="D252" s="104">
        <v>1.5</v>
      </c>
      <c r="E252" s="105">
        <v>1700</v>
      </c>
      <c r="F252" s="106">
        <f t="shared" si="44"/>
        <v>1220342</v>
      </c>
      <c r="G252" s="81"/>
      <c r="H252" s="81">
        <f t="shared" si="45"/>
        <v>1</v>
      </c>
      <c r="I252" s="81"/>
      <c r="J252" s="81">
        <f t="shared" si="32"/>
      </c>
      <c r="K252" s="81">
        <f t="shared" si="38"/>
        <v>1700</v>
      </c>
      <c r="L252" s="81">
        <f t="shared" si="39"/>
      </c>
      <c r="M252" s="81">
        <f t="shared" si="28"/>
      </c>
      <c r="N252" s="81">
        <f t="shared" si="40"/>
      </c>
      <c r="O252" s="81">
        <f t="shared" si="41"/>
      </c>
      <c r="P252" s="81"/>
    </row>
    <row r="253" spans="1:16" ht="15">
      <c r="A253" s="102">
        <v>39210</v>
      </c>
      <c r="B253" s="103">
        <v>250</v>
      </c>
      <c r="C253" s="108" t="s">
        <v>277</v>
      </c>
      <c r="D253" s="104">
        <v>3</v>
      </c>
      <c r="E253" s="105">
        <v>6000</v>
      </c>
      <c r="F253" s="106">
        <f t="shared" si="44"/>
        <v>1226342</v>
      </c>
      <c r="G253" s="81"/>
      <c r="H253" s="81">
        <f t="shared" si="45"/>
        <v>3</v>
      </c>
      <c r="I253" s="81"/>
      <c r="J253" s="81">
        <f t="shared" si="32"/>
      </c>
      <c r="K253" s="81">
        <f t="shared" si="38"/>
      </c>
      <c r="L253" s="81">
        <f t="shared" si="39"/>
      </c>
      <c r="M253" s="81">
        <f t="shared" si="28"/>
        <v>6000</v>
      </c>
      <c r="N253" s="81">
        <f t="shared" si="40"/>
      </c>
      <c r="O253" s="81">
        <f t="shared" si="41"/>
      </c>
      <c r="P253" s="81"/>
    </row>
    <row r="254" spans="1:16" ht="15.75">
      <c r="A254" s="102">
        <v>39212</v>
      </c>
      <c r="B254" s="103">
        <v>251</v>
      </c>
      <c r="C254" s="109" t="s">
        <v>278</v>
      </c>
      <c r="D254" s="104">
        <v>3</v>
      </c>
      <c r="E254" s="105">
        <v>2700</v>
      </c>
      <c r="F254" s="106">
        <f t="shared" si="44"/>
        <v>1229042</v>
      </c>
      <c r="G254" s="81"/>
      <c r="H254" s="81">
        <f t="shared" si="45"/>
        <v>3</v>
      </c>
      <c r="I254" s="81"/>
      <c r="J254" s="81">
        <f t="shared" si="32"/>
      </c>
      <c r="K254" s="81">
        <f t="shared" si="38"/>
      </c>
      <c r="L254" s="81">
        <f t="shared" si="39"/>
      </c>
      <c r="M254" s="81">
        <f t="shared" si="28"/>
        <v>2700</v>
      </c>
      <c r="N254" s="81">
        <f t="shared" si="40"/>
      </c>
      <c r="O254" s="81">
        <f t="shared" si="41"/>
      </c>
      <c r="P254" s="81"/>
    </row>
    <row r="255" spans="1:16" ht="15">
      <c r="A255" s="102">
        <v>39212</v>
      </c>
      <c r="B255" s="103">
        <v>252</v>
      </c>
      <c r="C255" s="108" t="s">
        <v>279</v>
      </c>
      <c r="D255" s="104">
        <v>1</v>
      </c>
      <c r="E255" s="105">
        <v>1500</v>
      </c>
      <c r="F255" s="106">
        <f t="shared" si="44"/>
        <v>1230542</v>
      </c>
      <c r="G255" s="81"/>
      <c r="H255" s="81">
        <f t="shared" si="45"/>
        <v>1</v>
      </c>
      <c r="I255" s="81"/>
      <c r="J255" s="81">
        <f t="shared" si="32"/>
      </c>
      <c r="K255" s="81">
        <f t="shared" si="38"/>
        <v>1500</v>
      </c>
      <c r="L255" s="81">
        <f t="shared" si="39"/>
      </c>
      <c r="M255" s="81">
        <f t="shared" si="28"/>
      </c>
      <c r="N255" s="81">
        <f t="shared" si="40"/>
      </c>
      <c r="O255" s="81">
        <f t="shared" si="41"/>
      </c>
      <c r="P255" s="81"/>
    </row>
    <row r="256" spans="1:16" ht="15">
      <c r="A256" s="102">
        <v>39212</v>
      </c>
      <c r="B256" s="103">
        <v>253</v>
      </c>
      <c r="C256" s="108" t="s">
        <v>280</v>
      </c>
      <c r="D256" s="104">
        <v>0.5</v>
      </c>
      <c r="E256" s="105">
        <v>400</v>
      </c>
      <c r="F256" s="106">
        <f t="shared" si="44"/>
        <v>1230942</v>
      </c>
      <c r="G256" s="81"/>
      <c r="H256" s="81">
        <f t="shared" si="45"/>
        <v>0</v>
      </c>
      <c r="I256" s="81"/>
      <c r="J256" s="81">
        <f t="shared" si="32"/>
        <v>400</v>
      </c>
      <c r="K256" s="81">
        <f t="shared" si="38"/>
      </c>
      <c r="L256" s="81">
        <f t="shared" si="39"/>
      </c>
      <c r="M256" s="81">
        <f>IF($H256=3,$E256,"")</f>
      </c>
      <c r="N256" s="81">
        <f t="shared" si="40"/>
      </c>
      <c r="O256" s="81">
        <f t="shared" si="41"/>
      </c>
      <c r="P256" s="81"/>
    </row>
    <row r="257" spans="1:16" ht="15.75">
      <c r="A257" s="102">
        <v>39216</v>
      </c>
      <c r="B257" s="103">
        <v>254</v>
      </c>
      <c r="C257" s="109" t="s">
        <v>281</v>
      </c>
      <c r="D257" s="104">
        <v>3</v>
      </c>
      <c r="E257" s="105">
        <v>8300</v>
      </c>
      <c r="F257" s="106">
        <f t="shared" si="44"/>
        <v>1239242</v>
      </c>
      <c r="G257" s="81"/>
      <c r="H257" s="81">
        <f t="shared" si="45"/>
        <v>3</v>
      </c>
      <c r="I257" s="81"/>
      <c r="J257" s="81">
        <f t="shared" si="32"/>
      </c>
      <c r="K257" s="81">
        <f t="shared" si="38"/>
      </c>
      <c r="L257" s="81">
        <f t="shared" si="39"/>
      </c>
      <c r="M257" s="81">
        <f>IF($H257=3,$E257,"")</f>
        <v>8300</v>
      </c>
      <c r="N257" s="81">
        <f t="shared" si="40"/>
      </c>
      <c r="O257" s="81">
        <f t="shared" si="41"/>
      </c>
      <c r="P257" s="81"/>
    </row>
    <row r="258" spans="1:16" ht="15">
      <c r="A258" s="102">
        <v>39218</v>
      </c>
      <c r="B258" s="103">
        <v>255</v>
      </c>
      <c r="C258" s="143" t="s">
        <v>282</v>
      </c>
      <c r="D258" s="104">
        <v>3</v>
      </c>
      <c r="E258" s="105">
        <v>6000</v>
      </c>
      <c r="F258" s="106">
        <f t="shared" si="44"/>
        <v>1245242</v>
      </c>
      <c r="H258" s="81">
        <f aca="true" t="shared" si="46" ref="H258:H283">IF(D258&gt;4.9,5,IF(D258&gt;3.9,4,IF(D258&gt;2.9,3,IF(D258&gt;1.9,2,IF(D258&gt;0.9,1,0)))))</f>
        <v>3</v>
      </c>
      <c r="I258" s="81"/>
      <c r="J258" s="81">
        <f t="shared" si="32"/>
      </c>
      <c r="K258" s="81">
        <f t="shared" si="38"/>
      </c>
      <c r="L258" s="81">
        <f t="shared" si="39"/>
      </c>
      <c r="M258" s="81">
        <f aca="true" t="shared" si="47" ref="M258:M321">IF($H258=3,$E258,"")</f>
        <v>6000</v>
      </c>
      <c r="N258" s="81">
        <f t="shared" si="40"/>
      </c>
      <c r="O258" s="81">
        <f t="shared" si="41"/>
      </c>
      <c r="P258" s="81"/>
    </row>
    <row r="259" spans="1:16" ht="15">
      <c r="A259" s="102">
        <v>39223</v>
      </c>
      <c r="B259" s="103">
        <v>256</v>
      </c>
      <c r="C259" s="108" t="s">
        <v>283</v>
      </c>
      <c r="D259" s="104">
        <v>3.5</v>
      </c>
      <c r="E259" s="105">
        <v>2200</v>
      </c>
      <c r="F259" s="106">
        <f t="shared" si="44"/>
        <v>1247442</v>
      </c>
      <c r="H259" s="81">
        <f t="shared" si="46"/>
        <v>3</v>
      </c>
      <c r="I259" s="81"/>
      <c r="J259" s="81">
        <f t="shared" si="32"/>
      </c>
      <c r="K259" s="81">
        <f t="shared" si="38"/>
      </c>
      <c r="L259" s="81">
        <f t="shared" si="39"/>
      </c>
      <c r="M259" s="81">
        <f t="shared" si="47"/>
        <v>2200</v>
      </c>
      <c r="N259" s="81">
        <f t="shared" si="40"/>
      </c>
      <c r="O259" s="81">
        <f t="shared" si="41"/>
      </c>
      <c r="P259" s="81"/>
    </row>
    <row r="260" spans="1:16" ht="15.75">
      <c r="A260" s="102">
        <v>39225</v>
      </c>
      <c r="B260" s="103">
        <v>257</v>
      </c>
      <c r="C260" s="109" t="s">
        <v>284</v>
      </c>
      <c r="D260" s="104">
        <v>4.5</v>
      </c>
      <c r="E260" s="105">
        <v>11600</v>
      </c>
      <c r="F260" s="106">
        <f t="shared" si="44"/>
        <v>1259042</v>
      </c>
      <c r="H260" s="81">
        <f t="shared" si="46"/>
        <v>4</v>
      </c>
      <c r="I260" s="81"/>
      <c r="J260" s="81">
        <f t="shared" si="32"/>
      </c>
      <c r="K260" s="81">
        <f t="shared" si="38"/>
      </c>
      <c r="L260" s="81">
        <f t="shared" si="39"/>
      </c>
      <c r="M260" s="81">
        <f t="shared" si="47"/>
      </c>
      <c r="N260" s="81">
        <f t="shared" si="40"/>
        <v>11600</v>
      </c>
      <c r="O260" s="81">
        <f t="shared" si="41"/>
      </c>
      <c r="P260" s="81"/>
    </row>
    <row r="261" spans="1:16" ht="15.75">
      <c r="A261" s="102">
        <v>39227</v>
      </c>
      <c r="B261" s="103">
        <v>258</v>
      </c>
      <c r="C261" s="144" t="s">
        <v>285</v>
      </c>
      <c r="D261" s="104">
        <v>3</v>
      </c>
      <c r="E261" s="105">
        <v>6500</v>
      </c>
      <c r="F261" s="106">
        <f t="shared" si="44"/>
        <v>1265542</v>
      </c>
      <c r="H261" s="81">
        <f t="shared" si="46"/>
        <v>3</v>
      </c>
      <c r="I261" s="81"/>
      <c r="J261" s="81">
        <f t="shared" si="32"/>
      </c>
      <c r="K261" s="81">
        <f t="shared" si="38"/>
      </c>
      <c r="L261" s="81">
        <f t="shared" si="39"/>
      </c>
      <c r="M261" s="81">
        <f t="shared" si="47"/>
        <v>6500</v>
      </c>
      <c r="N261" s="81">
        <f t="shared" si="40"/>
      </c>
      <c r="O261" s="81">
        <f t="shared" si="41"/>
      </c>
      <c r="P261" s="81"/>
    </row>
    <row r="262" spans="1:16" ht="15.75">
      <c r="A262" s="102">
        <v>39228</v>
      </c>
      <c r="B262" s="103">
        <v>259</v>
      </c>
      <c r="C262" s="109" t="s">
        <v>286</v>
      </c>
      <c r="D262" s="104">
        <v>1.4</v>
      </c>
      <c r="E262" s="105">
        <v>800</v>
      </c>
      <c r="F262" s="106">
        <f t="shared" si="44"/>
        <v>1266342</v>
      </c>
      <c r="H262" s="81">
        <f t="shared" si="46"/>
        <v>1</v>
      </c>
      <c r="I262" s="81"/>
      <c r="J262" s="81">
        <f t="shared" si="32"/>
      </c>
      <c r="K262" s="81">
        <f t="shared" si="38"/>
        <v>800</v>
      </c>
      <c r="L262" s="81">
        <f t="shared" si="39"/>
      </c>
      <c r="M262" s="81">
        <f t="shared" si="47"/>
      </c>
      <c r="N262" s="81">
        <f t="shared" si="40"/>
      </c>
      <c r="O262" s="81">
        <f t="shared" si="41"/>
      </c>
      <c r="P262" s="81"/>
    </row>
    <row r="263" spans="1:16" ht="15.75">
      <c r="A263" s="102">
        <v>39229</v>
      </c>
      <c r="B263" s="103">
        <v>260</v>
      </c>
      <c r="C263" s="109" t="s">
        <v>287</v>
      </c>
      <c r="D263" s="104">
        <v>5</v>
      </c>
      <c r="E263" s="105">
        <v>43800</v>
      </c>
      <c r="F263" s="106">
        <f t="shared" si="44"/>
        <v>1310142</v>
      </c>
      <c r="H263" s="81">
        <f t="shared" si="46"/>
        <v>5</v>
      </c>
      <c r="I263" s="81"/>
      <c r="J263" s="81">
        <f t="shared" si="32"/>
      </c>
      <c r="K263" s="81">
        <f t="shared" si="38"/>
      </c>
      <c r="L263" s="81">
        <f t="shared" si="39"/>
      </c>
      <c r="M263" s="81">
        <f t="shared" si="47"/>
      </c>
      <c r="N263" s="81">
        <f t="shared" si="40"/>
      </c>
      <c r="O263" s="81">
        <f t="shared" si="41"/>
        <v>43800</v>
      </c>
      <c r="P263" s="81"/>
    </row>
    <row r="264" spans="1:16" ht="15.75">
      <c r="A264" s="102">
        <v>39231</v>
      </c>
      <c r="B264" s="103">
        <v>261</v>
      </c>
      <c r="C264" s="144" t="s">
        <v>288</v>
      </c>
      <c r="D264" s="104">
        <v>3</v>
      </c>
      <c r="E264" s="105">
        <v>6000</v>
      </c>
      <c r="F264" s="106">
        <f t="shared" si="44"/>
        <v>1316142</v>
      </c>
      <c r="G264" s="6">
        <f>SUM(E251:E264)</f>
        <v>118500</v>
      </c>
      <c r="H264" s="81">
        <f t="shared" si="46"/>
        <v>3</v>
      </c>
      <c r="I264" s="81"/>
      <c r="J264" s="81">
        <f aca="true" t="shared" si="48" ref="J264:J328">IF($H264=0,$E264,"")</f>
      </c>
      <c r="K264" s="81">
        <f t="shared" si="38"/>
      </c>
      <c r="L264" s="81">
        <f t="shared" si="39"/>
      </c>
      <c r="M264" s="81">
        <f t="shared" si="47"/>
        <v>6000</v>
      </c>
      <c r="N264" s="81">
        <f t="shared" si="40"/>
      </c>
      <c r="O264" s="81">
        <f t="shared" si="41"/>
      </c>
      <c r="P264" s="81"/>
    </row>
    <row r="265" spans="1:16" ht="14.25">
      <c r="A265" s="123">
        <v>39235</v>
      </c>
      <c r="B265" s="124">
        <v>262</v>
      </c>
      <c r="C265" s="145" t="s">
        <v>289</v>
      </c>
      <c r="D265" s="126">
        <v>2.4</v>
      </c>
      <c r="E265" s="127">
        <v>6300</v>
      </c>
      <c r="F265" s="128">
        <f t="shared" si="44"/>
        <v>1322442</v>
      </c>
      <c r="G265" s="130"/>
      <c r="H265" s="130">
        <f t="shared" si="46"/>
        <v>2</v>
      </c>
      <c r="I265" s="130"/>
      <c r="J265" s="130">
        <f t="shared" si="48"/>
      </c>
      <c r="K265" s="130">
        <f t="shared" si="38"/>
      </c>
      <c r="L265" s="130">
        <f t="shared" si="39"/>
        <v>6300</v>
      </c>
      <c r="M265" s="130">
        <f t="shared" si="47"/>
      </c>
      <c r="N265" s="130">
        <f t="shared" si="40"/>
      </c>
      <c r="O265" s="130">
        <f t="shared" si="41"/>
      </c>
      <c r="P265" s="81"/>
    </row>
    <row r="266" spans="1:16" ht="14.25">
      <c r="A266" s="123">
        <v>39238</v>
      </c>
      <c r="B266" s="124">
        <v>263</v>
      </c>
      <c r="C266" s="146" t="s">
        <v>290</v>
      </c>
      <c r="D266" s="126">
        <v>4</v>
      </c>
      <c r="E266" s="127">
        <v>9200</v>
      </c>
      <c r="F266" s="128">
        <f t="shared" si="44"/>
        <v>1331642</v>
      </c>
      <c r="G266" s="130"/>
      <c r="H266" s="130">
        <f t="shared" si="46"/>
        <v>4</v>
      </c>
      <c r="I266" s="130"/>
      <c r="J266" s="130">
        <f t="shared" si="48"/>
      </c>
      <c r="K266" s="130">
        <f t="shared" si="38"/>
      </c>
      <c r="L266" s="130">
        <f t="shared" si="39"/>
      </c>
      <c r="M266" s="130">
        <f t="shared" si="47"/>
      </c>
      <c r="N266" s="130">
        <f t="shared" si="40"/>
        <v>9200</v>
      </c>
      <c r="O266" s="130">
        <f t="shared" si="41"/>
      </c>
      <c r="P266" s="81"/>
    </row>
    <row r="267" spans="1:16" ht="14.25">
      <c r="A267" s="123">
        <v>39242</v>
      </c>
      <c r="B267" s="124">
        <v>264</v>
      </c>
      <c r="C267" s="145" t="s">
        <v>291</v>
      </c>
      <c r="D267" s="126">
        <v>2</v>
      </c>
      <c r="E267" s="127">
        <v>900</v>
      </c>
      <c r="F267" s="128">
        <f t="shared" si="44"/>
        <v>1332542</v>
      </c>
      <c r="G267" s="130"/>
      <c r="H267" s="130">
        <f t="shared" si="46"/>
        <v>2</v>
      </c>
      <c r="I267" s="130"/>
      <c r="J267" s="130">
        <f t="shared" si="48"/>
      </c>
      <c r="K267" s="130">
        <f t="shared" si="38"/>
      </c>
      <c r="L267" s="130">
        <f t="shared" si="39"/>
        <v>900</v>
      </c>
      <c r="M267" s="130">
        <f t="shared" si="47"/>
      </c>
      <c r="N267" s="130">
        <f t="shared" si="40"/>
      </c>
      <c r="O267" s="130">
        <f t="shared" si="41"/>
      </c>
      <c r="P267" s="81"/>
    </row>
    <row r="268" spans="1:16" ht="14.25">
      <c r="A268" s="123">
        <v>39243</v>
      </c>
      <c r="B268" s="124">
        <v>265</v>
      </c>
      <c r="C268" s="147" t="s">
        <v>292</v>
      </c>
      <c r="D268" s="126">
        <v>3</v>
      </c>
      <c r="E268" s="127">
        <v>7000</v>
      </c>
      <c r="F268" s="128">
        <f t="shared" si="44"/>
        <v>1339542</v>
      </c>
      <c r="G268" s="130"/>
      <c r="H268" s="130">
        <f t="shared" si="46"/>
        <v>3</v>
      </c>
      <c r="I268" s="130"/>
      <c r="J268" s="130">
        <f t="shared" si="48"/>
      </c>
      <c r="K268" s="130">
        <f t="shared" si="38"/>
      </c>
      <c r="L268" s="130">
        <f t="shared" si="39"/>
      </c>
      <c r="M268" s="130">
        <f t="shared" si="47"/>
        <v>7000</v>
      </c>
      <c r="N268" s="130">
        <f t="shared" si="40"/>
      </c>
      <c r="O268" s="130">
        <f t="shared" si="41"/>
      </c>
      <c r="P268" s="81"/>
    </row>
    <row r="269" spans="1:16" ht="14.25">
      <c r="A269" s="123">
        <v>39243</v>
      </c>
      <c r="B269" s="124">
        <v>266</v>
      </c>
      <c r="C269" s="145" t="s">
        <v>293</v>
      </c>
      <c r="D269" s="126">
        <v>1.7</v>
      </c>
      <c r="E269" s="127">
        <v>600</v>
      </c>
      <c r="F269" s="128">
        <f t="shared" si="44"/>
        <v>1340142</v>
      </c>
      <c r="G269" s="130"/>
      <c r="H269" s="130">
        <f t="shared" si="46"/>
        <v>1</v>
      </c>
      <c r="I269" s="130"/>
      <c r="J269" s="130">
        <f t="shared" si="48"/>
      </c>
      <c r="K269" s="130">
        <f t="shared" si="38"/>
        <v>600</v>
      </c>
      <c r="L269" s="130">
        <f t="shared" si="39"/>
      </c>
      <c r="M269" s="130">
        <f t="shared" si="47"/>
      </c>
      <c r="N269" s="130">
        <f t="shared" si="40"/>
      </c>
      <c r="O269" s="130">
        <f t="shared" si="41"/>
      </c>
      <c r="P269" s="81"/>
    </row>
    <row r="270" spans="1:16" ht="14.25">
      <c r="A270" s="123">
        <v>39246</v>
      </c>
      <c r="B270" s="124">
        <v>267</v>
      </c>
      <c r="C270" s="145" t="s">
        <v>294</v>
      </c>
      <c r="D270" s="126">
        <v>3</v>
      </c>
      <c r="E270" s="127">
        <v>6000</v>
      </c>
      <c r="F270" s="128">
        <f t="shared" si="44"/>
        <v>1346142</v>
      </c>
      <c r="G270" s="130"/>
      <c r="H270" s="130">
        <f t="shared" si="46"/>
        <v>3</v>
      </c>
      <c r="I270" s="130"/>
      <c r="J270" s="130">
        <f t="shared" si="48"/>
      </c>
      <c r="K270" s="130">
        <f t="shared" si="38"/>
      </c>
      <c r="L270" s="130">
        <f t="shared" si="39"/>
      </c>
      <c r="M270" s="130">
        <f t="shared" si="47"/>
        <v>6000</v>
      </c>
      <c r="N270" s="130">
        <f t="shared" si="40"/>
      </c>
      <c r="O270" s="130">
        <f t="shared" si="41"/>
      </c>
      <c r="P270" s="81"/>
    </row>
    <row r="271" spans="1:16" ht="14.25">
      <c r="A271" s="123">
        <v>39247</v>
      </c>
      <c r="B271" s="124">
        <v>268</v>
      </c>
      <c r="C271" s="145" t="s">
        <v>295</v>
      </c>
      <c r="D271" s="126">
        <v>0.8</v>
      </c>
      <c r="E271" s="127">
        <v>1000</v>
      </c>
      <c r="F271" s="128">
        <f t="shared" si="44"/>
        <v>1347142</v>
      </c>
      <c r="G271" s="130"/>
      <c r="H271" s="130">
        <f t="shared" si="46"/>
        <v>0</v>
      </c>
      <c r="I271" s="130"/>
      <c r="J271" s="130">
        <f t="shared" si="48"/>
        <v>1000</v>
      </c>
      <c r="K271" s="130">
        <f t="shared" si="38"/>
      </c>
      <c r="L271" s="130">
        <f t="shared" si="39"/>
      </c>
      <c r="M271" s="130">
        <f t="shared" si="47"/>
      </c>
      <c r="N271" s="130">
        <f t="shared" si="40"/>
      </c>
      <c r="O271" s="130">
        <f t="shared" si="41"/>
      </c>
      <c r="P271" s="81"/>
    </row>
    <row r="272" spans="1:16" ht="14.25">
      <c r="A272" s="123">
        <v>39250</v>
      </c>
      <c r="B272" s="124">
        <v>269</v>
      </c>
      <c r="C272" s="148" t="s">
        <v>296</v>
      </c>
      <c r="D272" s="126">
        <v>2.8</v>
      </c>
      <c r="E272" s="127">
        <v>5000</v>
      </c>
      <c r="F272" s="128">
        <f t="shared" si="44"/>
        <v>1352142</v>
      </c>
      <c r="G272" s="130"/>
      <c r="H272" s="130">
        <f t="shared" si="46"/>
        <v>2</v>
      </c>
      <c r="I272" s="130"/>
      <c r="J272" s="130">
        <f t="shared" si="48"/>
      </c>
      <c r="K272" s="130">
        <f t="shared" si="38"/>
      </c>
      <c r="L272" s="130">
        <f t="shared" si="39"/>
        <v>5000</v>
      </c>
      <c r="M272" s="130">
        <f t="shared" si="47"/>
      </c>
      <c r="N272" s="130">
        <f t="shared" si="40"/>
      </c>
      <c r="O272" s="130">
        <f t="shared" si="41"/>
      </c>
      <c r="P272" s="81"/>
    </row>
    <row r="273" spans="1:16" ht="14.25">
      <c r="A273" s="123">
        <v>39254</v>
      </c>
      <c r="B273" s="124">
        <v>270</v>
      </c>
      <c r="C273" s="146" t="s">
        <v>297</v>
      </c>
      <c r="D273" s="126">
        <v>3.6</v>
      </c>
      <c r="E273" s="127">
        <v>2000</v>
      </c>
      <c r="F273" s="128">
        <f t="shared" si="44"/>
        <v>1354142</v>
      </c>
      <c r="G273" s="130"/>
      <c r="H273" s="130">
        <f t="shared" si="46"/>
        <v>3</v>
      </c>
      <c r="I273" s="130"/>
      <c r="J273" s="130">
        <f t="shared" si="48"/>
      </c>
      <c r="K273" s="130">
        <f t="shared" si="38"/>
      </c>
      <c r="L273" s="130">
        <f t="shared" si="39"/>
      </c>
      <c r="M273" s="130">
        <f t="shared" si="47"/>
        <v>2000</v>
      </c>
      <c r="N273" s="130">
        <f t="shared" si="40"/>
      </c>
      <c r="O273" s="130">
        <f t="shared" si="41"/>
      </c>
      <c r="P273" s="81"/>
    </row>
    <row r="274" spans="1:16" ht="14.25">
      <c r="A274" s="123">
        <v>39256</v>
      </c>
      <c r="B274" s="124">
        <v>271</v>
      </c>
      <c r="C274" s="145" t="s">
        <v>298</v>
      </c>
      <c r="D274" s="126">
        <v>3</v>
      </c>
      <c r="E274" s="127">
        <v>7000</v>
      </c>
      <c r="F274" s="128">
        <f t="shared" si="44"/>
        <v>1361142</v>
      </c>
      <c r="G274" s="130"/>
      <c r="H274" s="130">
        <f t="shared" si="46"/>
        <v>3</v>
      </c>
      <c r="I274" s="130"/>
      <c r="J274" s="130">
        <f t="shared" si="48"/>
      </c>
      <c r="K274" s="130">
        <f t="shared" si="38"/>
      </c>
      <c r="L274" s="130">
        <f t="shared" si="39"/>
      </c>
      <c r="M274" s="130">
        <f t="shared" si="47"/>
        <v>7000</v>
      </c>
      <c r="N274" s="130">
        <f t="shared" si="40"/>
      </c>
      <c r="O274" s="130">
        <f t="shared" si="41"/>
      </c>
      <c r="P274" s="81"/>
    </row>
    <row r="275" spans="1:16" ht="14.25">
      <c r="A275" s="123">
        <v>39257</v>
      </c>
      <c r="B275" s="124">
        <v>272</v>
      </c>
      <c r="C275" s="146" t="s">
        <v>299</v>
      </c>
      <c r="D275" s="126">
        <v>1.8</v>
      </c>
      <c r="E275" s="127">
        <v>1300</v>
      </c>
      <c r="F275" s="128">
        <f t="shared" si="44"/>
        <v>1362442</v>
      </c>
      <c r="G275" s="130"/>
      <c r="H275" s="130">
        <f t="shared" si="46"/>
        <v>1</v>
      </c>
      <c r="I275" s="130"/>
      <c r="J275" s="130">
        <f t="shared" si="48"/>
      </c>
      <c r="K275" s="130">
        <f t="shared" si="38"/>
        <v>1300</v>
      </c>
      <c r="L275" s="130">
        <f t="shared" si="39"/>
      </c>
      <c r="M275" s="130">
        <f t="shared" si="47"/>
      </c>
      <c r="N275" s="130">
        <f t="shared" si="40"/>
      </c>
      <c r="O275" s="130">
        <f t="shared" si="41"/>
      </c>
      <c r="P275" s="81"/>
    </row>
    <row r="276" spans="1:16" ht="14.25">
      <c r="A276" s="123">
        <v>39261</v>
      </c>
      <c r="B276" s="124">
        <v>273</v>
      </c>
      <c r="C276" s="145" t="s">
        <v>300</v>
      </c>
      <c r="D276" s="126">
        <v>3.6</v>
      </c>
      <c r="E276" s="127">
        <v>12900</v>
      </c>
      <c r="F276" s="128">
        <f t="shared" si="44"/>
        <v>1375342</v>
      </c>
      <c r="G276" s="130"/>
      <c r="H276" s="130">
        <f t="shared" si="46"/>
        <v>3</v>
      </c>
      <c r="I276" s="130"/>
      <c r="J276" s="130">
        <f t="shared" si="48"/>
      </c>
      <c r="K276" s="130">
        <f t="shared" si="38"/>
      </c>
      <c r="L276" s="130">
        <f t="shared" si="39"/>
      </c>
      <c r="M276" s="130">
        <f t="shared" si="47"/>
        <v>12900</v>
      </c>
      <c r="N276" s="130">
        <f t="shared" si="40"/>
      </c>
      <c r="O276" s="130">
        <f t="shared" si="41"/>
      </c>
      <c r="P276" s="81"/>
    </row>
    <row r="277" spans="1:16" ht="14.25">
      <c r="A277" s="123">
        <v>39263</v>
      </c>
      <c r="B277" s="124">
        <v>274</v>
      </c>
      <c r="C277" s="148" t="s">
        <v>301</v>
      </c>
      <c r="D277" s="126">
        <v>3</v>
      </c>
      <c r="E277" s="127">
        <v>7000</v>
      </c>
      <c r="F277" s="128">
        <f>F276+E277</f>
        <v>1382342</v>
      </c>
      <c r="G277" s="129">
        <f>SUM(E265:E277)</f>
        <v>66200</v>
      </c>
      <c r="H277" s="130">
        <f t="shared" si="46"/>
        <v>3</v>
      </c>
      <c r="I277" s="130"/>
      <c r="J277" s="130">
        <f t="shared" si="48"/>
      </c>
      <c r="K277" s="130">
        <f t="shared" si="38"/>
      </c>
      <c r="L277" s="130">
        <f t="shared" si="39"/>
      </c>
      <c r="M277" s="130">
        <f t="shared" si="47"/>
        <v>7000</v>
      </c>
      <c r="N277" s="130">
        <f t="shared" si="40"/>
      </c>
      <c r="O277" s="130">
        <f t="shared" si="41"/>
      </c>
      <c r="P277" s="81"/>
    </row>
    <row r="278" spans="1:16" ht="15.75">
      <c r="A278" s="102">
        <v>39266</v>
      </c>
      <c r="B278" s="103">
        <v>275</v>
      </c>
      <c r="C278" s="109" t="s">
        <v>302</v>
      </c>
      <c r="D278" s="104">
        <v>2.8</v>
      </c>
      <c r="E278" s="105">
        <v>5000</v>
      </c>
      <c r="F278" s="106">
        <f t="shared" si="44"/>
        <v>1387342</v>
      </c>
      <c r="G278" s="81"/>
      <c r="H278" s="81">
        <f t="shared" si="46"/>
        <v>2</v>
      </c>
      <c r="I278" s="81"/>
      <c r="J278" s="81">
        <f t="shared" si="48"/>
      </c>
      <c r="K278" s="81">
        <f t="shared" si="38"/>
      </c>
      <c r="L278" s="81">
        <f t="shared" si="39"/>
        <v>5000</v>
      </c>
      <c r="M278" s="81">
        <f t="shared" si="47"/>
      </c>
      <c r="N278" s="81">
        <f t="shared" si="40"/>
      </c>
      <c r="O278" s="81">
        <f t="shared" si="41"/>
      </c>
      <c r="P278" s="81"/>
    </row>
    <row r="279" spans="1:16" ht="15">
      <c r="A279" s="102">
        <v>39266</v>
      </c>
      <c r="B279" s="103">
        <v>276</v>
      </c>
      <c r="C279" s="108" t="s">
        <v>303</v>
      </c>
      <c r="D279" s="104">
        <v>1.8</v>
      </c>
      <c r="E279" s="105">
        <v>1500</v>
      </c>
      <c r="F279" s="106">
        <f t="shared" si="44"/>
        <v>1388842</v>
      </c>
      <c r="G279" s="81"/>
      <c r="H279" s="81">
        <f t="shared" si="46"/>
        <v>1</v>
      </c>
      <c r="I279" s="81"/>
      <c r="J279" s="81">
        <f t="shared" si="48"/>
      </c>
      <c r="K279" s="81">
        <f t="shared" si="38"/>
        <v>1500</v>
      </c>
      <c r="L279" s="81">
        <f t="shared" si="39"/>
      </c>
      <c r="M279" s="81">
        <f t="shared" si="47"/>
      </c>
      <c r="N279" s="81">
        <f t="shared" si="40"/>
      </c>
      <c r="O279" s="81">
        <f t="shared" si="41"/>
      </c>
      <c r="P279" s="81"/>
    </row>
    <row r="280" spans="1:16" ht="15.75">
      <c r="A280" s="102">
        <v>39274</v>
      </c>
      <c r="B280" s="103">
        <v>277</v>
      </c>
      <c r="C280" s="109" t="s">
        <v>304</v>
      </c>
      <c r="D280" s="104">
        <v>3.6</v>
      </c>
      <c r="E280" s="105">
        <v>14300</v>
      </c>
      <c r="F280" s="106">
        <f t="shared" si="44"/>
        <v>1403142</v>
      </c>
      <c r="G280" s="81"/>
      <c r="H280" s="81">
        <f t="shared" si="46"/>
        <v>3</v>
      </c>
      <c r="I280" s="81"/>
      <c r="J280" s="81">
        <f t="shared" si="48"/>
      </c>
      <c r="K280" s="81">
        <f t="shared" si="38"/>
      </c>
      <c r="L280" s="81">
        <f t="shared" si="39"/>
      </c>
      <c r="M280" s="81">
        <f t="shared" si="47"/>
        <v>14300</v>
      </c>
      <c r="N280" s="81">
        <f t="shared" si="40"/>
      </c>
      <c r="O280" s="81">
        <f t="shared" si="41"/>
      </c>
      <c r="P280" s="81"/>
    </row>
    <row r="281" spans="1:16" ht="15.75">
      <c r="A281" s="102">
        <v>39276</v>
      </c>
      <c r="B281" s="103">
        <v>278</v>
      </c>
      <c r="C281" s="109" t="s">
        <v>305</v>
      </c>
      <c r="D281" s="104">
        <v>3</v>
      </c>
      <c r="E281" s="105">
        <v>7000</v>
      </c>
      <c r="F281" s="106">
        <f t="shared" si="44"/>
        <v>1410142</v>
      </c>
      <c r="G281" s="81"/>
      <c r="H281" s="81">
        <f t="shared" si="46"/>
        <v>3</v>
      </c>
      <c r="I281" s="81"/>
      <c r="J281" s="81">
        <f t="shared" si="48"/>
      </c>
      <c r="K281" s="81">
        <f t="shared" si="38"/>
      </c>
      <c r="L281" s="81">
        <f t="shared" si="39"/>
      </c>
      <c r="M281" s="81">
        <f t="shared" si="47"/>
        <v>7000</v>
      </c>
      <c r="N281" s="81">
        <f t="shared" si="40"/>
      </c>
      <c r="O281" s="81">
        <f t="shared" si="41"/>
      </c>
      <c r="P281" s="81"/>
    </row>
    <row r="282" spans="1:16" ht="15.75">
      <c r="A282" s="102">
        <v>39280</v>
      </c>
      <c r="B282" s="103">
        <v>279</v>
      </c>
      <c r="C282" s="109" t="s">
        <v>306</v>
      </c>
      <c r="D282" s="104">
        <v>2.8</v>
      </c>
      <c r="E282" s="105">
        <v>5500</v>
      </c>
      <c r="F282" s="106">
        <f t="shared" si="44"/>
        <v>1415642</v>
      </c>
      <c r="G282" s="81"/>
      <c r="H282" s="81">
        <f t="shared" si="46"/>
        <v>2</v>
      </c>
      <c r="I282" s="81"/>
      <c r="J282" s="81">
        <f t="shared" si="48"/>
      </c>
      <c r="K282" s="81">
        <f t="shared" si="38"/>
      </c>
      <c r="L282" s="81">
        <f t="shared" si="39"/>
        <v>5500</v>
      </c>
      <c r="M282" s="81">
        <f t="shared" si="47"/>
      </c>
      <c r="N282" s="81">
        <f t="shared" si="40"/>
      </c>
      <c r="O282" s="81">
        <f t="shared" si="41"/>
      </c>
      <c r="P282" s="81"/>
    </row>
    <row r="283" spans="1:16" ht="15">
      <c r="A283" s="102">
        <v>39281</v>
      </c>
      <c r="B283" s="103">
        <v>280</v>
      </c>
      <c r="C283" s="108" t="s">
        <v>307</v>
      </c>
      <c r="D283" s="104">
        <v>2.8</v>
      </c>
      <c r="E283" s="105">
        <v>1100</v>
      </c>
      <c r="F283" s="106">
        <f t="shared" si="44"/>
        <v>1416742</v>
      </c>
      <c r="G283" s="81"/>
      <c r="H283" s="81">
        <f t="shared" si="46"/>
        <v>2</v>
      </c>
      <c r="I283" s="81"/>
      <c r="J283" s="81">
        <f t="shared" si="48"/>
      </c>
      <c r="K283" s="81">
        <f t="shared" si="38"/>
      </c>
      <c r="L283" s="81">
        <f t="shared" si="39"/>
        <v>1100</v>
      </c>
      <c r="M283" s="81">
        <f t="shared" si="47"/>
      </c>
      <c r="N283" s="81">
        <f t="shared" si="40"/>
      </c>
      <c r="O283" s="81">
        <f t="shared" si="41"/>
      </c>
      <c r="P283" s="81"/>
    </row>
    <row r="284" spans="1:16" ht="15.75">
      <c r="A284" s="102">
        <v>39283</v>
      </c>
      <c r="B284" s="103">
        <v>281</v>
      </c>
      <c r="C284" s="144" t="s">
        <v>308</v>
      </c>
      <c r="D284" s="104">
        <v>4</v>
      </c>
      <c r="E284" s="105">
        <v>5000</v>
      </c>
      <c r="F284" s="106">
        <f aca="true" t="shared" si="49" ref="F284:F295">F283+E284</f>
        <v>1421742</v>
      </c>
      <c r="G284" s="81"/>
      <c r="H284" s="81">
        <f aca="true" t="shared" si="50" ref="H284:H295">IF(D284&gt;4.9,5,IF(D284&gt;3.9,4,IF(D284&gt;2.9,3,IF(D284&gt;1.9,2,IF(D284&gt;0.9,1,0)))))</f>
        <v>4</v>
      </c>
      <c r="I284" s="81"/>
      <c r="J284" s="81">
        <f t="shared" si="48"/>
      </c>
      <c r="K284" s="81">
        <f t="shared" si="38"/>
      </c>
      <c r="L284" s="81">
        <f t="shared" si="39"/>
      </c>
      <c r="M284" s="81">
        <f t="shared" si="47"/>
      </c>
      <c r="N284" s="81">
        <f t="shared" si="40"/>
        <v>5000</v>
      </c>
      <c r="O284" s="81">
        <f t="shared" si="41"/>
      </c>
      <c r="P284" s="81"/>
    </row>
    <row r="285" spans="1:16" ht="15.75">
      <c r="A285" s="102">
        <v>39285</v>
      </c>
      <c r="B285" s="103">
        <v>282</v>
      </c>
      <c r="C285" s="109" t="s">
        <v>309</v>
      </c>
      <c r="D285" s="104">
        <v>2.6</v>
      </c>
      <c r="E285" s="105">
        <v>9100</v>
      </c>
      <c r="F285" s="106">
        <f>F284+E285</f>
        <v>1430842</v>
      </c>
      <c r="G285" s="81"/>
      <c r="H285" s="81">
        <f t="shared" si="50"/>
        <v>2</v>
      </c>
      <c r="I285" s="81"/>
      <c r="J285" s="81">
        <f t="shared" si="48"/>
      </c>
      <c r="K285" s="81">
        <f t="shared" si="38"/>
      </c>
      <c r="L285" s="81">
        <f t="shared" si="39"/>
        <v>9100</v>
      </c>
      <c r="M285" s="81">
        <f t="shared" si="47"/>
      </c>
      <c r="N285" s="81">
        <f t="shared" si="40"/>
      </c>
      <c r="O285" s="81">
        <f t="shared" si="41"/>
      </c>
      <c r="P285" s="81"/>
    </row>
    <row r="286" spans="1:16" ht="15.75">
      <c r="A286" s="102">
        <v>39286</v>
      </c>
      <c r="B286" s="103">
        <v>283</v>
      </c>
      <c r="C286" s="144" t="s">
        <v>310</v>
      </c>
      <c r="D286" s="104">
        <v>2</v>
      </c>
      <c r="E286" s="105">
        <v>5300</v>
      </c>
      <c r="F286" s="106">
        <f t="shared" si="49"/>
        <v>1436142</v>
      </c>
      <c r="G286" s="81"/>
      <c r="H286" s="81">
        <f t="shared" si="50"/>
        <v>2</v>
      </c>
      <c r="I286" s="81"/>
      <c r="J286" s="81">
        <f t="shared" si="48"/>
      </c>
      <c r="K286" s="81">
        <f t="shared" si="38"/>
      </c>
      <c r="L286" s="81">
        <f t="shared" si="39"/>
        <v>5300</v>
      </c>
      <c r="M286" s="81">
        <f t="shared" si="47"/>
      </c>
      <c r="N286" s="81">
        <f t="shared" si="40"/>
      </c>
      <c r="O286" s="81">
        <f t="shared" si="41"/>
      </c>
      <c r="P286" s="81"/>
    </row>
    <row r="287" spans="1:16" ht="15.75">
      <c r="A287" s="102">
        <v>39288</v>
      </c>
      <c r="B287" s="103">
        <v>284</v>
      </c>
      <c r="C287" s="109" t="s">
        <v>311</v>
      </c>
      <c r="D287" s="104">
        <v>3</v>
      </c>
      <c r="E287" s="105">
        <v>7000</v>
      </c>
      <c r="F287" s="106">
        <f t="shared" si="49"/>
        <v>1443142</v>
      </c>
      <c r="G287" s="81"/>
      <c r="H287" s="81">
        <f t="shared" si="50"/>
        <v>3</v>
      </c>
      <c r="I287" s="81"/>
      <c r="J287" s="81">
        <f t="shared" si="48"/>
      </c>
      <c r="K287" s="81">
        <f t="shared" si="38"/>
      </c>
      <c r="L287" s="81">
        <f t="shared" si="39"/>
      </c>
      <c r="M287" s="81">
        <f t="shared" si="47"/>
        <v>7000</v>
      </c>
      <c r="N287" s="81">
        <f t="shared" si="40"/>
      </c>
      <c r="O287" s="81">
        <f t="shared" si="41"/>
      </c>
      <c r="P287" s="81"/>
    </row>
    <row r="288" spans="1:16" ht="15.75">
      <c r="A288" s="102">
        <v>39290</v>
      </c>
      <c r="B288" s="103">
        <v>285</v>
      </c>
      <c r="C288" s="109" t="s">
        <v>312</v>
      </c>
      <c r="D288" s="104">
        <v>2</v>
      </c>
      <c r="E288" s="105">
        <v>5200</v>
      </c>
      <c r="F288" s="106">
        <f t="shared" si="49"/>
        <v>1448342</v>
      </c>
      <c r="G288" s="81"/>
      <c r="H288" s="81">
        <f t="shared" si="50"/>
        <v>2</v>
      </c>
      <c r="I288" s="81"/>
      <c r="J288" s="81">
        <f t="shared" si="48"/>
      </c>
      <c r="K288" s="81">
        <f t="shared" si="38"/>
      </c>
      <c r="L288" s="81">
        <f t="shared" si="39"/>
        <v>5200</v>
      </c>
      <c r="M288" s="81">
        <f t="shared" si="47"/>
      </c>
      <c r="N288" s="81">
        <f t="shared" si="40"/>
      </c>
      <c r="O288" s="81">
        <f t="shared" si="41"/>
      </c>
      <c r="P288" s="81"/>
    </row>
    <row r="289" spans="1:16" ht="15.75">
      <c r="A289" s="102">
        <v>39291</v>
      </c>
      <c r="B289" s="103">
        <v>286</v>
      </c>
      <c r="C289" s="109" t="s">
        <v>313</v>
      </c>
      <c r="D289" s="104">
        <v>1.6</v>
      </c>
      <c r="E289" s="105">
        <v>1700</v>
      </c>
      <c r="F289" s="106">
        <f t="shared" si="49"/>
        <v>1450042</v>
      </c>
      <c r="G289" s="81"/>
      <c r="H289" s="81">
        <f t="shared" si="50"/>
        <v>1</v>
      </c>
      <c r="I289" s="81"/>
      <c r="J289" s="81">
        <f t="shared" si="48"/>
      </c>
      <c r="K289" s="81">
        <f t="shared" si="38"/>
        <v>1700</v>
      </c>
      <c r="L289" s="81">
        <f t="shared" si="39"/>
      </c>
      <c r="M289" s="81">
        <f t="shared" si="47"/>
      </c>
      <c r="N289" s="81">
        <f t="shared" si="40"/>
      </c>
      <c r="O289" s="81">
        <f t="shared" si="41"/>
      </c>
      <c r="P289" s="81"/>
    </row>
    <row r="290" spans="1:16" ht="15.75">
      <c r="A290" s="102">
        <v>39293</v>
      </c>
      <c r="B290" s="103">
        <v>287</v>
      </c>
      <c r="C290" s="109" t="s">
        <v>314</v>
      </c>
      <c r="D290" s="104">
        <v>4</v>
      </c>
      <c r="E290" s="105">
        <v>5000</v>
      </c>
      <c r="F290" s="106">
        <f t="shared" si="49"/>
        <v>1455042</v>
      </c>
      <c r="G290" s="107">
        <f>SUM(E278:E290)</f>
        <v>72700</v>
      </c>
      <c r="H290" s="81">
        <f t="shared" si="50"/>
        <v>4</v>
      </c>
      <c r="I290" s="81"/>
      <c r="J290" s="81">
        <f t="shared" si="48"/>
      </c>
      <c r="K290" s="81">
        <f t="shared" si="38"/>
      </c>
      <c r="L290" s="81">
        <f t="shared" si="39"/>
      </c>
      <c r="M290" s="81">
        <f t="shared" si="47"/>
      </c>
      <c r="N290" s="81">
        <f t="shared" si="40"/>
        <v>5000</v>
      </c>
      <c r="O290" s="81">
        <f t="shared" si="41"/>
      </c>
      <c r="P290" s="81"/>
    </row>
    <row r="291" spans="1:16" ht="15">
      <c r="A291" s="38">
        <v>39298</v>
      </c>
      <c r="B291" s="39">
        <v>288</v>
      </c>
      <c r="C291" s="149" t="s">
        <v>315</v>
      </c>
      <c r="D291" s="43">
        <v>3</v>
      </c>
      <c r="E291" s="43">
        <v>7000</v>
      </c>
      <c r="F291" s="42">
        <f t="shared" si="49"/>
        <v>1462042</v>
      </c>
      <c r="G291" s="43"/>
      <c r="H291" s="43">
        <f t="shared" si="50"/>
        <v>3</v>
      </c>
      <c r="I291" s="43"/>
      <c r="J291" s="43">
        <f t="shared" si="48"/>
      </c>
      <c r="K291" s="43">
        <f aca="true" t="shared" si="51" ref="K291:K354">IF($H291=1,$E291,"")</f>
      </c>
      <c r="L291" s="43">
        <f aca="true" t="shared" si="52" ref="L291:L354">IF($H291=2,$E291,"")</f>
      </c>
      <c r="M291" s="43">
        <f t="shared" si="47"/>
        <v>7000</v>
      </c>
      <c r="N291" s="43">
        <f aca="true" t="shared" si="53" ref="N291:N354">IF($H291=4,$E291,"")</f>
      </c>
      <c r="O291" s="43">
        <f aca="true" t="shared" si="54" ref="O291:O411">IF($H291=5,$E291,"")</f>
      </c>
      <c r="P291" s="81"/>
    </row>
    <row r="292" spans="1:16" ht="15.75">
      <c r="A292" s="38">
        <v>39298</v>
      </c>
      <c r="B292" s="39">
        <v>289</v>
      </c>
      <c r="C292" s="150" t="s">
        <v>316</v>
      </c>
      <c r="D292" s="43">
        <v>3.6</v>
      </c>
      <c r="E292" s="43">
        <v>13800</v>
      </c>
      <c r="F292" s="42">
        <f t="shared" si="49"/>
        <v>1475842</v>
      </c>
      <c r="G292" s="43"/>
      <c r="H292" s="43">
        <f t="shared" si="50"/>
        <v>3</v>
      </c>
      <c r="I292" s="43"/>
      <c r="J292" s="43">
        <f t="shared" si="48"/>
      </c>
      <c r="K292" s="43">
        <f t="shared" si="51"/>
      </c>
      <c r="L292" s="43">
        <f t="shared" si="52"/>
      </c>
      <c r="M292" s="43">
        <f t="shared" si="47"/>
        <v>13800</v>
      </c>
      <c r="N292" s="43">
        <f t="shared" si="53"/>
      </c>
      <c r="O292" s="43">
        <f t="shared" si="54"/>
      </c>
      <c r="P292" s="81"/>
    </row>
    <row r="293" spans="1:16" ht="15">
      <c r="A293" s="38">
        <v>39299</v>
      </c>
      <c r="B293" s="39">
        <v>290</v>
      </c>
      <c r="C293" s="151" t="s">
        <v>317</v>
      </c>
      <c r="D293" s="43">
        <v>2.5</v>
      </c>
      <c r="E293" s="43">
        <v>5000</v>
      </c>
      <c r="F293" s="42">
        <f t="shared" si="49"/>
        <v>1480842</v>
      </c>
      <c r="G293" s="43"/>
      <c r="H293" s="43">
        <f t="shared" si="50"/>
        <v>2</v>
      </c>
      <c r="I293" s="43"/>
      <c r="J293" s="43">
        <f t="shared" si="48"/>
      </c>
      <c r="K293" s="43">
        <f t="shared" si="51"/>
      </c>
      <c r="L293" s="43">
        <f t="shared" si="52"/>
        <v>5000</v>
      </c>
      <c r="M293" s="43">
        <f t="shared" si="47"/>
      </c>
      <c r="N293" s="43">
        <f t="shared" si="53"/>
      </c>
      <c r="O293" s="43">
        <f t="shared" si="54"/>
      </c>
      <c r="P293" s="81"/>
    </row>
    <row r="294" spans="1:16" ht="15.75">
      <c r="A294" s="38">
        <v>39305</v>
      </c>
      <c r="B294" s="39">
        <v>291</v>
      </c>
      <c r="C294" s="152" t="s">
        <v>318</v>
      </c>
      <c r="D294" s="43">
        <v>2.5</v>
      </c>
      <c r="E294" s="43">
        <v>6000</v>
      </c>
      <c r="F294" s="42">
        <f t="shared" si="49"/>
        <v>1486842</v>
      </c>
      <c r="G294" s="43"/>
      <c r="H294" s="43">
        <f t="shared" si="50"/>
        <v>2</v>
      </c>
      <c r="I294" s="43"/>
      <c r="J294" s="43">
        <f t="shared" si="48"/>
      </c>
      <c r="K294" s="43">
        <f t="shared" si="51"/>
      </c>
      <c r="L294" s="43">
        <f t="shared" si="52"/>
        <v>6000</v>
      </c>
      <c r="M294" s="43">
        <f t="shared" si="47"/>
      </c>
      <c r="N294" s="43">
        <f t="shared" si="53"/>
      </c>
      <c r="O294" s="43">
        <f t="shared" si="54"/>
      </c>
      <c r="P294" s="81"/>
    </row>
    <row r="295" spans="1:16" ht="15">
      <c r="A295" s="38">
        <v>39306</v>
      </c>
      <c r="B295" s="39">
        <v>292</v>
      </c>
      <c r="C295" s="149" t="s">
        <v>319</v>
      </c>
      <c r="D295" s="43">
        <v>4</v>
      </c>
      <c r="E295" s="43">
        <v>5000</v>
      </c>
      <c r="F295" s="42">
        <f t="shared" si="49"/>
        <v>1491842</v>
      </c>
      <c r="G295" s="43"/>
      <c r="H295" s="43">
        <f t="shared" si="50"/>
        <v>4</v>
      </c>
      <c r="I295" s="43"/>
      <c r="J295" s="43">
        <f t="shared" si="48"/>
      </c>
      <c r="K295" s="43">
        <f t="shared" si="51"/>
      </c>
      <c r="L295" s="43">
        <f t="shared" si="52"/>
      </c>
      <c r="M295" s="43">
        <f t="shared" si="47"/>
      </c>
      <c r="N295" s="43">
        <f t="shared" si="53"/>
        <v>5000</v>
      </c>
      <c r="O295" s="43">
        <f t="shared" si="54"/>
      </c>
      <c r="P295" s="81"/>
    </row>
    <row r="296" spans="1:16" ht="15.75">
      <c r="A296" s="38">
        <v>39306</v>
      </c>
      <c r="B296" s="39">
        <v>293</v>
      </c>
      <c r="C296" s="152" t="s">
        <v>320</v>
      </c>
      <c r="D296" s="43">
        <v>4.5</v>
      </c>
      <c r="E296" s="43">
        <v>30000</v>
      </c>
      <c r="F296" s="42">
        <f aca="true" t="shared" si="55" ref="F296:F319">F295+E296</f>
        <v>1521842</v>
      </c>
      <c r="G296" s="43"/>
      <c r="H296" s="43">
        <f aca="true" t="shared" si="56" ref="H296:H312">IF(D296&gt;4.9,5,IF(D296&gt;3.9,4,IF(D296&gt;2.9,3,IF(D296&gt;1.9,2,IF(D296&gt;0.9,1,0)))))</f>
        <v>4</v>
      </c>
      <c r="I296" s="43"/>
      <c r="J296" s="43">
        <f t="shared" si="48"/>
      </c>
      <c r="K296" s="43">
        <f t="shared" si="51"/>
      </c>
      <c r="L296" s="43">
        <f t="shared" si="52"/>
      </c>
      <c r="M296" s="43">
        <f t="shared" si="47"/>
      </c>
      <c r="N296" s="43">
        <f t="shared" si="53"/>
        <v>30000</v>
      </c>
      <c r="O296" s="43">
        <f t="shared" si="54"/>
      </c>
      <c r="P296" s="81"/>
    </row>
    <row r="297" spans="1:16" ht="15">
      <c r="A297" s="38">
        <v>39307</v>
      </c>
      <c r="B297" s="39">
        <v>294</v>
      </c>
      <c r="C297" s="151" t="s">
        <v>321</v>
      </c>
      <c r="D297" s="43">
        <v>4</v>
      </c>
      <c r="E297" s="43">
        <v>5000</v>
      </c>
      <c r="F297" s="42">
        <f t="shared" si="55"/>
        <v>1526842</v>
      </c>
      <c r="G297" s="43"/>
      <c r="H297" s="43">
        <f t="shared" si="56"/>
        <v>4</v>
      </c>
      <c r="I297" s="43"/>
      <c r="J297" s="43">
        <f t="shared" si="48"/>
      </c>
      <c r="K297" s="43">
        <f t="shared" si="51"/>
      </c>
      <c r="L297" s="43">
        <f t="shared" si="52"/>
      </c>
      <c r="M297" s="43">
        <f t="shared" si="47"/>
      </c>
      <c r="N297" s="43">
        <f t="shared" si="53"/>
        <v>5000</v>
      </c>
      <c r="O297" s="43">
        <f t="shared" si="54"/>
      </c>
      <c r="P297" s="81"/>
    </row>
    <row r="298" spans="1:16" ht="15">
      <c r="A298" s="38">
        <v>39308</v>
      </c>
      <c r="B298" s="39">
        <v>295</v>
      </c>
      <c r="C298" s="149" t="s">
        <v>322</v>
      </c>
      <c r="D298" s="43">
        <v>3</v>
      </c>
      <c r="E298" s="43">
        <v>7000</v>
      </c>
      <c r="F298" s="42">
        <f t="shared" si="55"/>
        <v>1533842</v>
      </c>
      <c r="G298" s="43"/>
      <c r="H298" s="43">
        <f t="shared" si="56"/>
        <v>3</v>
      </c>
      <c r="I298" s="43"/>
      <c r="J298" s="43">
        <f t="shared" si="48"/>
      </c>
      <c r="K298" s="43">
        <f t="shared" si="51"/>
      </c>
      <c r="L298" s="43">
        <f t="shared" si="52"/>
      </c>
      <c r="M298" s="43">
        <f t="shared" si="47"/>
        <v>7000</v>
      </c>
      <c r="N298" s="43">
        <f t="shared" si="53"/>
      </c>
      <c r="O298" s="43">
        <f t="shared" si="54"/>
      </c>
      <c r="P298" s="81"/>
    </row>
    <row r="299" spans="1:16" ht="15.75">
      <c r="A299" s="38">
        <v>39309</v>
      </c>
      <c r="B299" s="39">
        <v>296</v>
      </c>
      <c r="C299" s="152" t="s">
        <v>323</v>
      </c>
      <c r="D299" s="43">
        <v>3</v>
      </c>
      <c r="E299" s="43">
        <v>5000</v>
      </c>
      <c r="F299" s="42">
        <f t="shared" si="55"/>
        <v>1538842</v>
      </c>
      <c r="G299" s="43"/>
      <c r="H299" s="43">
        <f t="shared" si="56"/>
        <v>3</v>
      </c>
      <c r="I299" s="43"/>
      <c r="J299" s="43">
        <f t="shared" si="48"/>
      </c>
      <c r="K299" s="43">
        <f t="shared" si="51"/>
      </c>
      <c r="L299" s="43">
        <f t="shared" si="52"/>
      </c>
      <c r="M299" s="43">
        <f t="shared" si="47"/>
        <v>5000</v>
      </c>
      <c r="N299" s="43">
        <f t="shared" si="53"/>
      </c>
      <c r="O299" s="43">
        <f t="shared" si="54"/>
      </c>
      <c r="P299" s="81"/>
    </row>
    <row r="300" spans="1:16" ht="15.75">
      <c r="A300" s="38">
        <v>39316</v>
      </c>
      <c r="B300" s="39">
        <v>297</v>
      </c>
      <c r="C300" s="152" t="s">
        <v>324</v>
      </c>
      <c r="D300" s="43">
        <v>3</v>
      </c>
      <c r="E300" s="43">
        <v>6500</v>
      </c>
      <c r="F300" s="42">
        <f t="shared" si="55"/>
        <v>1545342</v>
      </c>
      <c r="G300" s="43"/>
      <c r="H300" s="43">
        <f t="shared" si="56"/>
        <v>3</v>
      </c>
      <c r="I300" s="43"/>
      <c r="J300" s="43">
        <f t="shared" si="48"/>
      </c>
      <c r="K300" s="43">
        <f t="shared" si="51"/>
      </c>
      <c r="L300" s="43">
        <f t="shared" si="52"/>
      </c>
      <c r="M300" s="43">
        <f t="shared" si="47"/>
        <v>6500</v>
      </c>
      <c r="N300" s="43">
        <f t="shared" si="53"/>
      </c>
      <c r="O300" s="43">
        <f t="shared" si="54"/>
      </c>
      <c r="P300" s="81"/>
    </row>
    <row r="301" spans="1:16" ht="15.75">
      <c r="A301" s="38">
        <v>39318</v>
      </c>
      <c r="B301" s="39">
        <v>298</v>
      </c>
      <c r="C301" s="152" t="s">
        <v>325</v>
      </c>
      <c r="D301" s="43">
        <v>3.5</v>
      </c>
      <c r="E301" s="43">
        <v>10000</v>
      </c>
      <c r="F301" s="42">
        <f t="shared" si="55"/>
        <v>1555342</v>
      </c>
      <c r="G301" s="43"/>
      <c r="H301" s="43">
        <f t="shared" si="56"/>
        <v>3</v>
      </c>
      <c r="I301" s="43"/>
      <c r="J301" s="43">
        <f t="shared" si="48"/>
      </c>
      <c r="K301" s="43">
        <f t="shared" si="51"/>
      </c>
      <c r="L301" s="43">
        <f t="shared" si="52"/>
      </c>
      <c r="M301" s="43">
        <f t="shared" si="47"/>
        <v>10000</v>
      </c>
      <c r="N301" s="43">
        <f t="shared" si="53"/>
      </c>
      <c r="O301" s="43">
        <f t="shared" si="54"/>
      </c>
      <c r="P301" s="81"/>
    </row>
    <row r="302" spans="1:15" ht="15">
      <c r="A302" s="38">
        <v>39320</v>
      </c>
      <c r="B302" s="39">
        <v>299</v>
      </c>
      <c r="C302" s="149" t="s">
        <v>326</v>
      </c>
      <c r="D302" s="43">
        <v>4</v>
      </c>
      <c r="E302" s="43">
        <v>5000</v>
      </c>
      <c r="F302" s="42">
        <f t="shared" si="55"/>
        <v>1560342</v>
      </c>
      <c r="G302" s="43">
        <f>SUM(E291:E302)</f>
        <v>105300</v>
      </c>
      <c r="H302" s="43">
        <f t="shared" si="56"/>
        <v>4</v>
      </c>
      <c r="I302" s="43"/>
      <c r="J302" s="43">
        <f t="shared" si="48"/>
      </c>
      <c r="K302" s="43">
        <f t="shared" si="51"/>
      </c>
      <c r="L302" s="43">
        <f t="shared" si="52"/>
      </c>
      <c r="M302" s="43">
        <f t="shared" si="47"/>
      </c>
      <c r="N302" s="43">
        <f t="shared" si="53"/>
        <v>5000</v>
      </c>
      <c r="O302" s="43">
        <f t="shared" si="54"/>
      </c>
    </row>
    <row r="303" spans="1:15" ht="15.75">
      <c r="A303" s="102">
        <v>39327</v>
      </c>
      <c r="B303" s="103">
        <v>300</v>
      </c>
      <c r="C303" s="144" t="s">
        <v>327</v>
      </c>
      <c r="D303" s="81">
        <v>3</v>
      </c>
      <c r="E303" s="81">
        <v>7000</v>
      </c>
      <c r="F303" s="106">
        <f t="shared" si="55"/>
        <v>1567342</v>
      </c>
      <c r="G303" s="81"/>
      <c r="H303" s="81">
        <f t="shared" si="56"/>
        <v>3</v>
      </c>
      <c r="I303" s="81"/>
      <c r="J303" s="81">
        <f t="shared" si="48"/>
      </c>
      <c r="K303" s="81">
        <f t="shared" si="51"/>
      </c>
      <c r="L303" s="81">
        <f t="shared" si="52"/>
      </c>
      <c r="M303" s="81">
        <f t="shared" si="47"/>
        <v>7000</v>
      </c>
      <c r="N303" s="81">
        <f t="shared" si="53"/>
      </c>
      <c r="O303" s="81">
        <f t="shared" si="54"/>
      </c>
    </row>
    <row r="304" spans="1:15" ht="15">
      <c r="A304" s="102">
        <v>39331</v>
      </c>
      <c r="B304" s="103">
        <v>301</v>
      </c>
      <c r="C304" s="108" t="s">
        <v>328</v>
      </c>
      <c r="D304" s="81">
        <v>2.4</v>
      </c>
      <c r="E304" s="81">
        <v>6300</v>
      </c>
      <c r="F304" s="106">
        <f t="shared" si="55"/>
        <v>1573642</v>
      </c>
      <c r="G304" s="81"/>
      <c r="H304" s="81">
        <f t="shared" si="56"/>
        <v>2</v>
      </c>
      <c r="I304" s="81"/>
      <c r="J304" s="81">
        <f t="shared" si="48"/>
      </c>
      <c r="K304" s="81">
        <f t="shared" si="51"/>
      </c>
      <c r="L304" s="81">
        <f t="shared" si="52"/>
        <v>6300</v>
      </c>
      <c r="M304" s="81">
        <f t="shared" si="47"/>
      </c>
      <c r="N304" s="81">
        <f t="shared" si="53"/>
      </c>
      <c r="O304" s="81">
        <f t="shared" si="54"/>
      </c>
    </row>
    <row r="305" spans="1:15" ht="15">
      <c r="A305" s="102">
        <v>39333</v>
      </c>
      <c r="B305" s="103">
        <v>302</v>
      </c>
      <c r="C305" s="108" t="s">
        <v>101</v>
      </c>
      <c r="D305" s="81">
        <v>1.8</v>
      </c>
      <c r="E305" s="81">
        <v>8300</v>
      </c>
      <c r="F305" s="106">
        <f t="shared" si="55"/>
        <v>1581942</v>
      </c>
      <c r="G305" s="81"/>
      <c r="H305" s="81">
        <f t="shared" si="56"/>
        <v>1</v>
      </c>
      <c r="I305" s="81"/>
      <c r="J305" s="81">
        <f t="shared" si="48"/>
      </c>
      <c r="K305" s="81">
        <f t="shared" si="51"/>
        <v>8300</v>
      </c>
      <c r="L305" s="81">
        <f t="shared" si="52"/>
      </c>
      <c r="M305" s="81">
        <f t="shared" si="47"/>
      </c>
      <c r="N305" s="81">
        <f t="shared" si="53"/>
      </c>
      <c r="O305" s="81">
        <f t="shared" si="54"/>
      </c>
    </row>
    <row r="306" spans="1:15" ht="13.5">
      <c r="A306" s="102">
        <v>39333</v>
      </c>
      <c r="B306" s="103">
        <v>303</v>
      </c>
      <c r="C306" s="81" t="s">
        <v>329</v>
      </c>
      <c r="D306" s="81">
        <v>5</v>
      </c>
      <c r="E306" s="81">
        <v>24000</v>
      </c>
      <c r="F306" s="106">
        <f t="shared" si="55"/>
        <v>1605942</v>
      </c>
      <c r="G306" s="81"/>
      <c r="H306" s="81">
        <f t="shared" si="56"/>
        <v>5</v>
      </c>
      <c r="I306" s="81"/>
      <c r="J306" s="81">
        <f t="shared" si="48"/>
      </c>
      <c r="K306" s="81">
        <f t="shared" si="51"/>
      </c>
      <c r="L306" s="81">
        <f t="shared" si="52"/>
      </c>
      <c r="M306" s="81">
        <f t="shared" si="47"/>
      </c>
      <c r="N306" s="81">
        <f t="shared" si="53"/>
      </c>
      <c r="O306" s="81">
        <f t="shared" si="54"/>
        <v>24000</v>
      </c>
    </row>
    <row r="307" spans="1:15" ht="15">
      <c r="A307" s="102">
        <v>39333</v>
      </c>
      <c r="B307" s="103">
        <v>304</v>
      </c>
      <c r="C307" s="108" t="s">
        <v>94</v>
      </c>
      <c r="D307" s="81">
        <v>2</v>
      </c>
      <c r="E307" s="81">
        <v>1500</v>
      </c>
      <c r="F307" s="106">
        <f t="shared" si="55"/>
        <v>1607442</v>
      </c>
      <c r="G307" s="81"/>
      <c r="H307" s="81">
        <f>IF(C307&gt;4.9,5,IF(C307&gt;3.9,4,IF(C307&gt;2.9,3,IF(C307&gt;1.9,2,IF(C307&gt;0.9,1,0)))))</f>
        <v>5</v>
      </c>
      <c r="I307" s="81"/>
      <c r="J307" s="81">
        <f t="shared" si="48"/>
      </c>
      <c r="K307" s="81">
        <f t="shared" si="51"/>
      </c>
      <c r="L307" s="81">
        <f t="shared" si="52"/>
      </c>
      <c r="M307" s="81">
        <f t="shared" si="47"/>
      </c>
      <c r="N307" s="81">
        <f t="shared" si="53"/>
      </c>
      <c r="O307" s="81">
        <f t="shared" si="54"/>
        <v>1500</v>
      </c>
    </row>
    <row r="308" spans="1:15" ht="15">
      <c r="A308" s="102">
        <v>39340</v>
      </c>
      <c r="B308" s="103">
        <v>305</v>
      </c>
      <c r="C308" s="108" t="s">
        <v>330</v>
      </c>
      <c r="D308" s="81">
        <v>3</v>
      </c>
      <c r="E308" s="81">
        <v>7000</v>
      </c>
      <c r="F308" s="106">
        <f t="shared" si="55"/>
        <v>1614442</v>
      </c>
      <c r="G308" s="81"/>
      <c r="H308" s="81">
        <f t="shared" si="56"/>
        <v>3</v>
      </c>
      <c r="I308" s="81"/>
      <c r="J308" s="81">
        <f t="shared" si="48"/>
      </c>
      <c r="K308" s="81">
        <f t="shared" si="51"/>
      </c>
      <c r="L308" s="81">
        <f t="shared" si="52"/>
      </c>
      <c r="M308" s="81">
        <f t="shared" si="47"/>
        <v>7000</v>
      </c>
      <c r="N308" s="81">
        <f t="shared" si="53"/>
      </c>
      <c r="O308" s="81">
        <f t="shared" si="54"/>
      </c>
    </row>
    <row r="309" spans="1:15" ht="15">
      <c r="A309" s="102">
        <v>39341</v>
      </c>
      <c r="B309" s="103">
        <v>306</v>
      </c>
      <c r="C309" s="108" t="s">
        <v>331</v>
      </c>
      <c r="D309" s="81">
        <v>3</v>
      </c>
      <c r="E309" s="81">
        <v>1700</v>
      </c>
      <c r="F309" s="106">
        <f t="shared" si="55"/>
        <v>1616142</v>
      </c>
      <c r="G309" s="81"/>
      <c r="H309" s="81">
        <f t="shared" si="56"/>
        <v>3</v>
      </c>
      <c r="I309" s="81"/>
      <c r="J309" s="81">
        <f t="shared" si="48"/>
      </c>
      <c r="K309" s="81">
        <f t="shared" si="51"/>
      </c>
      <c r="L309" s="81">
        <f t="shared" si="52"/>
      </c>
      <c r="M309" s="81">
        <f t="shared" si="47"/>
        <v>1700</v>
      </c>
      <c r="N309" s="81">
        <f t="shared" si="53"/>
      </c>
      <c r="O309" s="81">
        <f t="shared" si="54"/>
      </c>
    </row>
    <row r="310" spans="1:15" ht="15">
      <c r="A310" s="102">
        <v>39342</v>
      </c>
      <c r="B310" s="103">
        <v>307</v>
      </c>
      <c r="C310" s="108" t="s">
        <v>102</v>
      </c>
      <c r="D310" s="81">
        <v>2</v>
      </c>
      <c r="E310" s="81">
        <v>1600</v>
      </c>
      <c r="F310" s="106">
        <f t="shared" si="55"/>
        <v>1617742</v>
      </c>
      <c r="G310" s="81"/>
      <c r="H310" s="81">
        <f t="shared" si="56"/>
        <v>2</v>
      </c>
      <c r="I310" s="81"/>
      <c r="J310" s="81">
        <f t="shared" si="48"/>
      </c>
      <c r="K310" s="81">
        <f t="shared" si="51"/>
      </c>
      <c r="L310" s="81">
        <f t="shared" si="52"/>
        <v>1600</v>
      </c>
      <c r="M310" s="81">
        <f t="shared" si="47"/>
      </c>
      <c r="N310" s="81">
        <f t="shared" si="53"/>
      </c>
      <c r="O310" s="81">
        <f t="shared" si="54"/>
      </c>
    </row>
    <row r="311" spans="1:15" ht="15">
      <c r="A311" s="102">
        <v>39342</v>
      </c>
      <c r="B311" s="103">
        <v>308</v>
      </c>
      <c r="C311" s="108" t="s">
        <v>332</v>
      </c>
      <c r="D311" s="81">
        <v>4</v>
      </c>
      <c r="E311" s="81">
        <v>5000</v>
      </c>
      <c r="F311" s="106">
        <f t="shared" si="55"/>
        <v>1622742</v>
      </c>
      <c r="G311" s="81"/>
      <c r="H311" s="81">
        <f t="shared" si="56"/>
        <v>4</v>
      </c>
      <c r="I311" s="81"/>
      <c r="J311" s="81">
        <f t="shared" si="48"/>
      </c>
      <c r="K311" s="81">
        <f t="shared" si="51"/>
      </c>
      <c r="L311" s="81">
        <f t="shared" si="52"/>
      </c>
      <c r="M311" s="81">
        <f t="shared" si="47"/>
      </c>
      <c r="N311" s="81">
        <f t="shared" si="53"/>
        <v>5000</v>
      </c>
      <c r="O311" s="81">
        <f t="shared" si="54"/>
      </c>
    </row>
    <row r="312" spans="1:15" ht="15">
      <c r="A312" s="102">
        <v>39354</v>
      </c>
      <c r="B312" s="103">
        <v>309</v>
      </c>
      <c r="C312" s="108" t="s">
        <v>333</v>
      </c>
      <c r="D312" s="81">
        <v>4.5</v>
      </c>
      <c r="E312" s="81">
        <v>17600</v>
      </c>
      <c r="F312" s="106">
        <f t="shared" si="55"/>
        <v>1640342</v>
      </c>
      <c r="G312" s="81">
        <f>SUM(E303:E312)</f>
        <v>80000</v>
      </c>
      <c r="H312" s="81">
        <f t="shared" si="56"/>
        <v>4</v>
      </c>
      <c r="I312" s="81"/>
      <c r="J312" s="81">
        <f t="shared" si="48"/>
      </c>
      <c r="K312" s="81">
        <f t="shared" si="51"/>
      </c>
      <c r="L312" s="81">
        <f t="shared" si="52"/>
      </c>
      <c r="M312" s="81">
        <f t="shared" si="47"/>
      </c>
      <c r="N312" s="81">
        <f t="shared" si="53"/>
        <v>17600</v>
      </c>
      <c r="O312" s="81">
        <f t="shared" si="54"/>
      </c>
    </row>
    <row r="313" spans="1:15" ht="15">
      <c r="A313" s="46">
        <v>39364</v>
      </c>
      <c r="B313" s="47">
        <v>310</v>
      </c>
      <c r="C313" s="92" t="s">
        <v>334</v>
      </c>
      <c r="D313" s="48">
        <v>4.5</v>
      </c>
      <c r="E313" s="48">
        <v>7000</v>
      </c>
      <c r="F313" s="51">
        <f t="shared" si="55"/>
        <v>1647342</v>
      </c>
      <c r="G313" s="48"/>
      <c r="H313" s="48">
        <f aca="true" t="shared" si="57" ref="H313:H319">IF(D313&gt;4.9,5,IF(D313&gt;3.9,4,IF(D313&gt;2.9,3,IF(D313&gt;1.9,2,IF(D313&gt;0.9,1,0)))))</f>
        <v>4</v>
      </c>
      <c r="I313" s="48"/>
      <c r="J313" s="48">
        <f t="shared" si="48"/>
      </c>
      <c r="K313" s="48">
        <f t="shared" si="51"/>
      </c>
      <c r="L313" s="48">
        <f t="shared" si="52"/>
      </c>
      <c r="M313" s="48">
        <f t="shared" si="47"/>
      </c>
      <c r="N313" s="48">
        <f t="shared" si="53"/>
        <v>7000</v>
      </c>
      <c r="O313" s="48">
        <f t="shared" si="54"/>
      </c>
    </row>
    <row r="314" spans="1:15" ht="15.75">
      <c r="A314" s="46">
        <v>39367</v>
      </c>
      <c r="B314" s="47">
        <v>311</v>
      </c>
      <c r="C314" s="93" t="s">
        <v>335</v>
      </c>
      <c r="D314" s="48">
        <v>3</v>
      </c>
      <c r="E314" s="48">
        <v>1500</v>
      </c>
      <c r="F314" s="51">
        <f t="shared" si="55"/>
        <v>1648842</v>
      </c>
      <c r="G314" s="48"/>
      <c r="H314" s="48">
        <f t="shared" si="57"/>
        <v>3</v>
      </c>
      <c r="I314" s="48"/>
      <c r="J314" s="48">
        <f t="shared" si="48"/>
      </c>
      <c r="K314" s="48">
        <f t="shared" si="51"/>
      </c>
      <c r="L314" s="48">
        <f t="shared" si="52"/>
      </c>
      <c r="M314" s="48">
        <f t="shared" si="47"/>
        <v>1500</v>
      </c>
      <c r="N314" s="48">
        <f t="shared" si="53"/>
      </c>
      <c r="O314" s="48">
        <f t="shared" si="54"/>
      </c>
    </row>
    <row r="315" spans="1:15" ht="15">
      <c r="A315" s="46">
        <v>39371</v>
      </c>
      <c r="B315" s="47">
        <v>312</v>
      </c>
      <c r="C315" s="92" t="s">
        <v>336</v>
      </c>
      <c r="D315" s="48">
        <v>4</v>
      </c>
      <c r="E315" s="48">
        <v>5000</v>
      </c>
      <c r="F315" s="51">
        <f t="shared" si="55"/>
        <v>1653842</v>
      </c>
      <c r="G315" s="48"/>
      <c r="H315" s="48">
        <f t="shared" si="57"/>
        <v>4</v>
      </c>
      <c r="I315" s="48"/>
      <c r="J315" s="48">
        <f t="shared" si="48"/>
      </c>
      <c r="K315" s="48">
        <f t="shared" si="51"/>
      </c>
      <c r="L315" s="48">
        <f t="shared" si="52"/>
      </c>
      <c r="M315" s="48">
        <f t="shared" si="47"/>
      </c>
      <c r="N315" s="48">
        <f t="shared" si="53"/>
        <v>5000</v>
      </c>
      <c r="O315" s="48">
        <f t="shared" si="54"/>
      </c>
    </row>
    <row r="316" spans="1:15" ht="15">
      <c r="A316" s="46">
        <v>39371</v>
      </c>
      <c r="B316" s="47">
        <v>313</v>
      </c>
      <c r="C316" s="92" t="s">
        <v>337</v>
      </c>
      <c r="D316" s="48">
        <v>2.5</v>
      </c>
      <c r="E316" s="48">
        <v>6800</v>
      </c>
      <c r="F316" s="51">
        <f t="shared" si="55"/>
        <v>1660642</v>
      </c>
      <c r="G316" s="48"/>
      <c r="H316" s="48">
        <f t="shared" si="57"/>
        <v>2</v>
      </c>
      <c r="I316" s="48"/>
      <c r="J316" s="48">
        <f t="shared" si="48"/>
      </c>
      <c r="K316" s="48">
        <f t="shared" si="51"/>
      </c>
      <c r="L316" s="48">
        <f t="shared" si="52"/>
        <v>6800</v>
      </c>
      <c r="M316" s="48">
        <f t="shared" si="47"/>
      </c>
      <c r="N316" s="48">
        <f t="shared" si="53"/>
      </c>
      <c r="O316" s="48">
        <f t="shared" si="54"/>
      </c>
    </row>
    <row r="317" spans="1:15" ht="15">
      <c r="A317" s="46">
        <v>39375</v>
      </c>
      <c r="B317" s="47">
        <v>314</v>
      </c>
      <c r="C317" s="92" t="s">
        <v>338</v>
      </c>
      <c r="D317" s="48">
        <v>1.4</v>
      </c>
      <c r="E317" s="48">
        <v>1600</v>
      </c>
      <c r="F317" s="51">
        <f t="shared" si="55"/>
        <v>1662242</v>
      </c>
      <c r="G317" s="48"/>
      <c r="H317" s="48">
        <f t="shared" si="57"/>
        <v>1</v>
      </c>
      <c r="I317" s="48"/>
      <c r="J317" s="48">
        <f t="shared" si="48"/>
      </c>
      <c r="K317" s="48">
        <f t="shared" si="51"/>
        <v>1600</v>
      </c>
      <c r="L317" s="48">
        <f t="shared" si="52"/>
      </c>
      <c r="M317" s="48">
        <f t="shared" si="47"/>
      </c>
      <c r="N317" s="48">
        <f t="shared" si="53"/>
      </c>
      <c r="O317" s="48">
        <f t="shared" si="54"/>
      </c>
    </row>
    <row r="318" spans="1:15" ht="15">
      <c r="A318" s="46">
        <v>39376</v>
      </c>
      <c r="B318" s="47">
        <v>315</v>
      </c>
      <c r="C318" s="92" t="s">
        <v>339</v>
      </c>
      <c r="D318" s="48">
        <v>2</v>
      </c>
      <c r="E318" s="48">
        <v>1400</v>
      </c>
      <c r="F318" s="51">
        <f t="shared" si="55"/>
        <v>1663642</v>
      </c>
      <c r="G318" s="48"/>
      <c r="H318" s="48">
        <f t="shared" si="57"/>
        <v>2</v>
      </c>
      <c r="I318" s="48"/>
      <c r="J318" s="48">
        <f t="shared" si="48"/>
      </c>
      <c r="K318" s="48">
        <f t="shared" si="51"/>
      </c>
      <c r="L318" s="48">
        <f t="shared" si="52"/>
        <v>1400</v>
      </c>
      <c r="M318" s="48">
        <f t="shared" si="47"/>
      </c>
      <c r="N318" s="48">
        <f t="shared" si="53"/>
      </c>
      <c r="O318" s="48">
        <f t="shared" si="54"/>
      </c>
    </row>
    <row r="319" spans="1:15" ht="15">
      <c r="A319" s="46">
        <v>39377</v>
      </c>
      <c r="B319" s="47">
        <v>316</v>
      </c>
      <c r="C319" s="92" t="s">
        <v>340</v>
      </c>
      <c r="D319" s="48">
        <v>1.4</v>
      </c>
      <c r="E319" s="48">
        <v>1000</v>
      </c>
      <c r="F319" s="51">
        <f t="shared" si="55"/>
        <v>1664642</v>
      </c>
      <c r="G319" s="48"/>
      <c r="H319" s="48">
        <f t="shared" si="57"/>
        <v>1</v>
      </c>
      <c r="I319" s="48"/>
      <c r="J319" s="48">
        <f t="shared" si="48"/>
      </c>
      <c r="K319" s="48">
        <f t="shared" si="51"/>
        <v>1000</v>
      </c>
      <c r="L319" s="48">
        <f t="shared" si="52"/>
      </c>
      <c r="M319" s="48">
        <f t="shared" si="47"/>
      </c>
      <c r="N319" s="48">
        <f t="shared" si="53"/>
      </c>
      <c r="O319" s="48">
        <f t="shared" si="54"/>
      </c>
    </row>
    <row r="320" spans="1:15" ht="15">
      <c r="A320" s="46">
        <v>39379</v>
      </c>
      <c r="B320" s="47">
        <v>317</v>
      </c>
      <c r="C320" s="92" t="s">
        <v>336</v>
      </c>
      <c r="D320" s="48">
        <v>4</v>
      </c>
      <c r="E320" s="48">
        <v>5000</v>
      </c>
      <c r="F320" s="51">
        <f aca="true" t="shared" si="58" ref="F320:F325">F319+E320</f>
        <v>1669642</v>
      </c>
      <c r="G320" s="48"/>
      <c r="H320" s="48">
        <f aca="true" t="shared" si="59" ref="H320:H325">IF(D320&gt;4.9,5,IF(D320&gt;3.9,4,IF(D320&gt;2.9,3,IF(D320&gt;1.9,2,IF(D320&gt;0.9,1,0)))))</f>
        <v>4</v>
      </c>
      <c r="I320" s="48"/>
      <c r="J320" s="48">
        <f t="shared" si="48"/>
      </c>
      <c r="K320" s="48">
        <f t="shared" si="51"/>
      </c>
      <c r="L320" s="48">
        <f t="shared" si="52"/>
      </c>
      <c r="M320" s="48">
        <f t="shared" si="47"/>
      </c>
      <c r="N320" s="48">
        <f t="shared" si="53"/>
        <v>5000</v>
      </c>
      <c r="O320" s="48">
        <f t="shared" si="54"/>
      </c>
    </row>
    <row r="321" spans="1:15" ht="15">
      <c r="A321" s="46">
        <v>39380</v>
      </c>
      <c r="B321" s="47">
        <v>318</v>
      </c>
      <c r="C321" s="92" t="s">
        <v>341</v>
      </c>
      <c r="D321" s="48">
        <v>4</v>
      </c>
      <c r="E321" s="48">
        <v>19600</v>
      </c>
      <c r="F321" s="51">
        <f t="shared" si="58"/>
        <v>1689242</v>
      </c>
      <c r="G321" s="48"/>
      <c r="H321" s="48">
        <f t="shared" si="59"/>
        <v>4</v>
      </c>
      <c r="I321" s="48"/>
      <c r="J321" s="48">
        <f t="shared" si="48"/>
      </c>
      <c r="K321" s="48">
        <f t="shared" si="51"/>
      </c>
      <c r="L321" s="48">
        <f t="shared" si="52"/>
      </c>
      <c r="M321" s="48">
        <f t="shared" si="47"/>
      </c>
      <c r="N321" s="48">
        <f t="shared" si="53"/>
        <v>19600</v>
      </c>
      <c r="O321" s="48">
        <f t="shared" si="54"/>
      </c>
    </row>
    <row r="322" spans="1:15" ht="15">
      <c r="A322" s="46">
        <v>39381</v>
      </c>
      <c r="B322" s="47">
        <v>319</v>
      </c>
      <c r="C322" s="92" t="s">
        <v>342</v>
      </c>
      <c r="D322" s="48">
        <v>3.6</v>
      </c>
      <c r="E322" s="48">
        <v>5000</v>
      </c>
      <c r="F322" s="51">
        <f t="shared" si="58"/>
        <v>1694242</v>
      </c>
      <c r="G322" s="48"/>
      <c r="H322" s="48">
        <f t="shared" si="59"/>
        <v>3</v>
      </c>
      <c r="I322" s="48"/>
      <c r="J322" s="48">
        <f t="shared" si="48"/>
      </c>
      <c r="K322" s="48">
        <f t="shared" si="51"/>
      </c>
      <c r="L322" s="48">
        <f t="shared" si="52"/>
      </c>
      <c r="M322" s="48">
        <f aca="true" t="shared" si="60" ref="M322:M385">IF($H322=3,$E322,"")</f>
        <v>5000</v>
      </c>
      <c r="N322" s="48">
        <f t="shared" si="53"/>
      </c>
      <c r="O322" s="48">
        <f t="shared" si="54"/>
      </c>
    </row>
    <row r="323" spans="1:15" ht="15">
      <c r="A323" s="46">
        <v>39381</v>
      </c>
      <c r="B323" s="47">
        <v>320</v>
      </c>
      <c r="C323" s="92" t="s">
        <v>343</v>
      </c>
      <c r="D323" s="48">
        <v>2.3</v>
      </c>
      <c r="E323" s="48">
        <v>2000</v>
      </c>
      <c r="F323" s="51">
        <f t="shared" si="58"/>
        <v>1696242</v>
      </c>
      <c r="G323" s="48"/>
      <c r="H323" s="48">
        <f t="shared" si="59"/>
        <v>2</v>
      </c>
      <c r="I323" s="48"/>
      <c r="J323" s="48">
        <f t="shared" si="48"/>
      </c>
      <c r="K323" s="48">
        <f t="shared" si="51"/>
      </c>
      <c r="L323" s="48">
        <f t="shared" si="52"/>
        <v>2000</v>
      </c>
      <c r="M323" s="48">
        <f t="shared" si="60"/>
      </c>
      <c r="N323" s="48">
        <f t="shared" si="53"/>
      </c>
      <c r="O323" s="48">
        <f t="shared" si="54"/>
      </c>
    </row>
    <row r="324" spans="1:15" ht="15">
      <c r="A324" s="46">
        <v>39383</v>
      </c>
      <c r="B324" s="47">
        <v>321</v>
      </c>
      <c r="C324" s="92" t="s">
        <v>344</v>
      </c>
      <c r="D324" s="48">
        <v>4</v>
      </c>
      <c r="E324" s="48">
        <v>1200</v>
      </c>
      <c r="F324" s="51">
        <f t="shared" si="58"/>
        <v>1697442</v>
      </c>
      <c r="G324" s="48"/>
      <c r="H324" s="48">
        <f t="shared" si="59"/>
        <v>4</v>
      </c>
      <c r="I324" s="48"/>
      <c r="J324" s="48">
        <f t="shared" si="48"/>
      </c>
      <c r="K324" s="48">
        <f t="shared" si="51"/>
      </c>
      <c r="L324" s="48">
        <f t="shared" si="52"/>
      </c>
      <c r="M324" s="48">
        <f t="shared" si="60"/>
      </c>
      <c r="N324" s="48">
        <f t="shared" si="53"/>
        <v>1200</v>
      </c>
      <c r="O324" s="48">
        <f t="shared" si="54"/>
      </c>
    </row>
    <row r="325" spans="1:15" ht="15">
      <c r="A325" s="46">
        <v>39384</v>
      </c>
      <c r="B325" s="47">
        <v>322</v>
      </c>
      <c r="C325" s="92" t="s">
        <v>345</v>
      </c>
      <c r="D325" s="48">
        <v>1.8</v>
      </c>
      <c r="E325" s="48">
        <v>1300</v>
      </c>
      <c r="F325" s="51">
        <f t="shared" si="58"/>
        <v>1698742</v>
      </c>
      <c r="G325" s="48"/>
      <c r="H325" s="48">
        <f t="shared" si="59"/>
        <v>1</v>
      </c>
      <c r="I325" s="48"/>
      <c r="J325" s="48">
        <f t="shared" si="48"/>
      </c>
      <c r="K325" s="48">
        <f t="shared" si="51"/>
        <v>1300</v>
      </c>
      <c r="L325" s="48">
        <f t="shared" si="52"/>
      </c>
      <c r="M325" s="48">
        <f t="shared" si="60"/>
      </c>
      <c r="N325" s="48">
        <f t="shared" si="53"/>
      </c>
      <c r="O325" s="48">
        <f t="shared" si="54"/>
      </c>
    </row>
    <row r="326" spans="1:15" ht="15">
      <c r="A326" s="46">
        <v>39385</v>
      </c>
      <c r="B326" s="47">
        <v>323</v>
      </c>
      <c r="C326" s="92" t="s">
        <v>346</v>
      </c>
      <c r="D326" s="48">
        <v>2.5</v>
      </c>
      <c r="E326" s="48">
        <v>3600</v>
      </c>
      <c r="F326" s="51">
        <f>F325+E326</f>
        <v>1702342</v>
      </c>
      <c r="G326" s="48">
        <f>SUM(E313:E326)</f>
        <v>62000</v>
      </c>
      <c r="H326" s="48">
        <f>IF(D326&gt;4.9,5,IF(D326&gt;3.9,4,IF(D326&gt;2.9,3,IF(D326&gt;1.9,2,IF(D326&gt;0.9,1,0)))))</f>
        <v>2</v>
      </c>
      <c r="I326" s="48"/>
      <c r="J326" s="48">
        <f t="shared" si="48"/>
      </c>
      <c r="K326" s="48">
        <f t="shared" si="51"/>
      </c>
      <c r="L326" s="48">
        <f t="shared" si="52"/>
        <v>3600</v>
      </c>
      <c r="M326" s="48">
        <f t="shared" si="60"/>
      </c>
      <c r="N326" s="48">
        <f t="shared" si="53"/>
      </c>
      <c r="O326" s="48">
        <f t="shared" si="54"/>
      </c>
    </row>
    <row r="327" spans="1:15" ht="15">
      <c r="A327" s="102">
        <v>39387</v>
      </c>
      <c r="B327" s="103">
        <v>324</v>
      </c>
      <c r="C327" s="108" t="s">
        <v>347</v>
      </c>
      <c r="D327" s="81">
        <v>1.6</v>
      </c>
      <c r="E327" s="81">
        <v>1700</v>
      </c>
      <c r="F327" s="106">
        <f>F326+E327</f>
        <v>1704042</v>
      </c>
      <c r="H327" s="81">
        <f>IF(D327&gt;4.9,5,IF(D327&gt;3.9,4,IF(D327&gt;2.9,3,IF(D327&gt;1.9,2,IF(D327&gt;0.9,1,0)))))</f>
        <v>1</v>
      </c>
      <c r="I327" s="81"/>
      <c r="J327" s="81">
        <f t="shared" si="48"/>
      </c>
      <c r="K327" s="81">
        <f t="shared" si="51"/>
        <v>1700</v>
      </c>
      <c r="L327" s="81">
        <f t="shared" si="52"/>
      </c>
      <c r="M327" s="81">
        <f t="shared" si="60"/>
      </c>
      <c r="N327" s="81">
        <f t="shared" si="53"/>
      </c>
      <c r="O327" s="81">
        <f t="shared" si="54"/>
      </c>
    </row>
    <row r="328" spans="1:15" ht="15">
      <c r="A328" s="102">
        <v>39388</v>
      </c>
      <c r="B328" s="103">
        <v>325</v>
      </c>
      <c r="C328" s="108" t="s">
        <v>348</v>
      </c>
      <c r="D328" s="81">
        <v>1.4</v>
      </c>
      <c r="E328" s="81">
        <v>1900</v>
      </c>
      <c r="F328" s="106">
        <f>F327+E328</f>
        <v>1705942</v>
      </c>
      <c r="H328" s="81">
        <f>IF(D328&gt;4.9,5,IF(D328&gt;3.9,4,IF(D328&gt;2.9,3,IF(D328&gt;1.9,2,IF(D328&gt;0.9,1,0)))))</f>
        <v>1</v>
      </c>
      <c r="I328" s="81"/>
      <c r="J328" s="81">
        <f t="shared" si="48"/>
      </c>
      <c r="K328" s="81">
        <f t="shared" si="51"/>
        <v>1900</v>
      </c>
      <c r="L328" s="81">
        <f t="shared" si="52"/>
      </c>
      <c r="M328" s="81">
        <f t="shared" si="60"/>
      </c>
      <c r="N328" s="81">
        <f t="shared" si="53"/>
      </c>
      <c r="O328" s="81">
        <f t="shared" si="54"/>
      </c>
    </row>
    <row r="329" spans="1:15" ht="15.75">
      <c r="A329" s="102">
        <v>39390</v>
      </c>
      <c r="B329" s="103">
        <v>326</v>
      </c>
      <c r="C329" s="109" t="s">
        <v>349</v>
      </c>
      <c r="D329" s="81">
        <v>3</v>
      </c>
      <c r="E329" s="81">
        <v>7000</v>
      </c>
      <c r="F329" s="106">
        <f>F328+E329</f>
        <v>1712942</v>
      </c>
      <c r="H329" s="81">
        <f>IF(D329&gt;4.9,5,IF(D329&gt;3.9,4,IF(D329&gt;2.9,3,IF(D329&gt;1.9,2,IF(D329&gt;0.9,1,0)))))</f>
        <v>3</v>
      </c>
      <c r="J329" s="81">
        <f aca="true" t="shared" si="61" ref="J329:J411">IF($H329=0,$E329,"")</f>
      </c>
      <c r="K329" s="81">
        <f t="shared" si="51"/>
      </c>
      <c r="L329" s="81">
        <f t="shared" si="52"/>
      </c>
      <c r="M329" s="81">
        <f t="shared" si="60"/>
        <v>7000</v>
      </c>
      <c r="N329" s="81">
        <f t="shared" si="53"/>
      </c>
      <c r="O329" s="81">
        <f t="shared" si="54"/>
      </c>
    </row>
    <row r="330" spans="1:15" ht="15">
      <c r="A330" s="102">
        <v>39393</v>
      </c>
      <c r="B330" s="103">
        <v>327</v>
      </c>
      <c r="C330" s="108" t="s">
        <v>350</v>
      </c>
      <c r="D330" s="81">
        <v>3</v>
      </c>
      <c r="E330" s="81">
        <v>3700</v>
      </c>
      <c r="F330" s="106">
        <f>F329+E330</f>
        <v>1716642</v>
      </c>
      <c r="H330" s="81">
        <f>IF(D330&gt;4.9,5,IF(D330&gt;3.9,4,IF(D330&gt;2.9,3,IF(D330&gt;1.9,2,IF(D330&gt;0.9,1,0)))))</f>
        <v>3</v>
      </c>
      <c r="J330" s="81">
        <f t="shared" si="61"/>
      </c>
      <c r="K330" s="81">
        <f t="shared" si="51"/>
      </c>
      <c r="L330" s="81">
        <f t="shared" si="52"/>
      </c>
      <c r="M330" s="81">
        <f t="shared" si="60"/>
        <v>3700</v>
      </c>
      <c r="N330" s="81">
        <f t="shared" si="53"/>
      </c>
      <c r="O330" s="81">
        <f t="shared" si="54"/>
      </c>
    </row>
    <row r="331" spans="1:15" ht="15">
      <c r="A331" s="102">
        <v>39397</v>
      </c>
      <c r="B331" s="103">
        <v>328</v>
      </c>
      <c r="C331" s="108" t="s">
        <v>351</v>
      </c>
      <c r="D331" s="81">
        <v>2.8</v>
      </c>
      <c r="E331" s="81">
        <v>10800</v>
      </c>
      <c r="F331" s="106">
        <f aca="true" t="shared" si="62" ref="F331:F349">F330+E331</f>
        <v>1727442</v>
      </c>
      <c r="H331" s="81">
        <f aca="true" t="shared" si="63" ref="H331:H349">IF(D331&gt;4.9,5,IF(D331&gt;3.9,4,IF(D331&gt;2.9,3,IF(D331&gt;1.9,2,IF(D331&gt;0.9,1,0)))))</f>
        <v>2</v>
      </c>
      <c r="J331" s="81">
        <f t="shared" si="61"/>
      </c>
      <c r="K331" s="81">
        <f t="shared" si="51"/>
      </c>
      <c r="L331" s="81">
        <f t="shared" si="52"/>
        <v>10800</v>
      </c>
      <c r="M331" s="81">
        <f t="shared" si="60"/>
      </c>
      <c r="N331" s="81">
        <f t="shared" si="53"/>
      </c>
      <c r="O331" s="81">
        <f t="shared" si="54"/>
      </c>
    </row>
    <row r="332" spans="1:15" ht="15">
      <c r="A332" s="102">
        <v>39400</v>
      </c>
      <c r="B332" s="103">
        <v>329</v>
      </c>
      <c r="C332" s="108" t="s">
        <v>352</v>
      </c>
      <c r="D332" s="81">
        <v>3</v>
      </c>
      <c r="E332" s="81">
        <v>7000</v>
      </c>
      <c r="F332" s="106">
        <f t="shared" si="62"/>
        <v>1734442</v>
      </c>
      <c r="H332" s="81">
        <f t="shared" si="63"/>
        <v>3</v>
      </c>
      <c r="J332" s="81">
        <f t="shared" si="61"/>
      </c>
      <c r="K332" s="81">
        <f t="shared" si="51"/>
      </c>
      <c r="L332" s="81">
        <f t="shared" si="52"/>
      </c>
      <c r="M332" s="81">
        <f t="shared" si="60"/>
        <v>7000</v>
      </c>
      <c r="N332" s="81">
        <f t="shared" si="53"/>
      </c>
      <c r="O332" s="81">
        <f t="shared" si="54"/>
      </c>
    </row>
    <row r="333" spans="1:15" ht="15">
      <c r="A333" s="102">
        <v>39403</v>
      </c>
      <c r="B333" s="103">
        <v>330</v>
      </c>
      <c r="C333" s="143" t="s">
        <v>353</v>
      </c>
      <c r="D333" s="81">
        <v>1.4</v>
      </c>
      <c r="E333" s="81">
        <v>1100</v>
      </c>
      <c r="F333" s="106">
        <f t="shared" si="62"/>
        <v>1735542</v>
      </c>
      <c r="H333" s="81">
        <f t="shared" si="63"/>
        <v>1</v>
      </c>
      <c r="J333" s="81">
        <f t="shared" si="61"/>
      </c>
      <c r="K333" s="81">
        <f t="shared" si="51"/>
        <v>1100</v>
      </c>
      <c r="L333" s="81">
        <f t="shared" si="52"/>
      </c>
      <c r="M333" s="81">
        <f t="shared" si="60"/>
      </c>
      <c r="N333" s="81">
        <f t="shared" si="53"/>
      </c>
      <c r="O333" s="81">
        <f t="shared" si="54"/>
      </c>
    </row>
    <row r="334" spans="1:15" ht="15.75">
      <c r="A334" s="102">
        <v>39407</v>
      </c>
      <c r="B334" s="103">
        <v>331</v>
      </c>
      <c r="C334" s="109" t="s">
        <v>354</v>
      </c>
      <c r="D334" s="81">
        <v>3.6</v>
      </c>
      <c r="E334" s="81">
        <v>6000</v>
      </c>
      <c r="F334" s="106">
        <f t="shared" si="62"/>
        <v>1741542</v>
      </c>
      <c r="H334" s="81">
        <f t="shared" si="63"/>
        <v>3</v>
      </c>
      <c r="J334" s="81">
        <f t="shared" si="61"/>
      </c>
      <c r="K334" s="81">
        <f t="shared" si="51"/>
      </c>
      <c r="L334" s="81">
        <f t="shared" si="52"/>
      </c>
      <c r="M334" s="81">
        <f t="shared" si="60"/>
        <v>6000</v>
      </c>
      <c r="N334" s="81">
        <f t="shared" si="53"/>
      </c>
      <c r="O334" s="81">
        <f t="shared" si="54"/>
      </c>
    </row>
    <row r="335" spans="1:15" ht="15">
      <c r="A335" s="102">
        <v>39408</v>
      </c>
      <c r="B335" s="103">
        <v>332</v>
      </c>
      <c r="C335" s="108" t="s">
        <v>355</v>
      </c>
      <c r="D335" s="81">
        <v>1.8</v>
      </c>
      <c r="E335" s="81">
        <v>1200</v>
      </c>
      <c r="F335" s="106">
        <f t="shared" si="62"/>
        <v>1742742</v>
      </c>
      <c r="H335" s="81">
        <f t="shared" si="63"/>
        <v>1</v>
      </c>
      <c r="J335" s="81">
        <f t="shared" si="61"/>
      </c>
      <c r="K335" s="81">
        <f t="shared" si="51"/>
        <v>1200</v>
      </c>
      <c r="L335" s="81">
        <f t="shared" si="52"/>
      </c>
      <c r="M335" s="81">
        <f t="shared" si="60"/>
      </c>
      <c r="N335" s="81">
        <f t="shared" si="53"/>
      </c>
      <c r="O335" s="81">
        <f t="shared" si="54"/>
      </c>
    </row>
    <row r="336" spans="1:15" ht="15">
      <c r="A336" s="102">
        <v>39416</v>
      </c>
      <c r="B336" s="103">
        <v>333</v>
      </c>
      <c r="C336" s="108" t="s">
        <v>356</v>
      </c>
      <c r="D336" s="81">
        <v>2.6</v>
      </c>
      <c r="E336" s="81">
        <v>6000</v>
      </c>
      <c r="F336" s="106">
        <f t="shared" si="62"/>
        <v>1748742</v>
      </c>
      <c r="G336">
        <f>SUM(E327:E336)</f>
        <v>46400</v>
      </c>
      <c r="H336" s="81">
        <f t="shared" si="63"/>
        <v>2</v>
      </c>
      <c r="J336" s="81">
        <f t="shared" si="61"/>
      </c>
      <c r="K336" s="81">
        <f t="shared" si="51"/>
      </c>
      <c r="L336" s="81">
        <f t="shared" si="52"/>
        <v>6000</v>
      </c>
      <c r="M336" s="81">
        <f t="shared" si="60"/>
      </c>
      <c r="N336" s="81">
        <f t="shared" si="53"/>
      </c>
      <c r="O336" s="81">
        <f t="shared" si="54"/>
      </c>
    </row>
    <row r="337" spans="1:15" ht="15">
      <c r="A337" s="154">
        <v>39417</v>
      </c>
      <c r="B337" s="155">
        <v>334</v>
      </c>
      <c r="C337" s="156" t="s">
        <v>357</v>
      </c>
      <c r="D337" s="157">
        <v>2.5</v>
      </c>
      <c r="E337" s="157">
        <v>3700</v>
      </c>
      <c r="F337" s="158">
        <f t="shared" si="62"/>
        <v>1752442</v>
      </c>
      <c r="G337" s="157"/>
      <c r="H337" s="157">
        <f t="shared" si="63"/>
        <v>2</v>
      </c>
      <c r="I337" s="157"/>
      <c r="J337" s="157">
        <f t="shared" si="61"/>
      </c>
      <c r="K337" s="157">
        <f t="shared" si="51"/>
      </c>
      <c r="L337" s="157">
        <f t="shared" si="52"/>
        <v>3700</v>
      </c>
      <c r="M337" s="157">
        <f t="shared" si="60"/>
      </c>
      <c r="N337" s="157">
        <f t="shared" si="53"/>
      </c>
      <c r="O337" s="153">
        <f t="shared" si="54"/>
      </c>
    </row>
    <row r="338" spans="1:15" ht="15">
      <c r="A338" s="159">
        <v>39418</v>
      </c>
      <c r="B338" s="157">
        <v>335</v>
      </c>
      <c r="C338" s="156" t="s">
        <v>358</v>
      </c>
      <c r="D338" s="157">
        <v>4</v>
      </c>
      <c r="E338" s="157">
        <v>5000</v>
      </c>
      <c r="F338" s="158">
        <f t="shared" si="62"/>
        <v>1757442</v>
      </c>
      <c r="G338" s="157"/>
      <c r="H338" s="157">
        <f t="shared" si="63"/>
        <v>4</v>
      </c>
      <c r="I338" s="157"/>
      <c r="J338" s="157">
        <f t="shared" si="61"/>
      </c>
      <c r="K338" s="157">
        <f t="shared" si="51"/>
      </c>
      <c r="L338" s="157">
        <f t="shared" si="52"/>
      </c>
      <c r="M338" s="157">
        <f t="shared" si="60"/>
      </c>
      <c r="N338" s="157">
        <f t="shared" si="53"/>
        <v>5000</v>
      </c>
      <c r="O338" s="153">
        <f t="shared" si="54"/>
      </c>
    </row>
    <row r="339" spans="1:15" ht="15">
      <c r="A339" s="159">
        <v>39419</v>
      </c>
      <c r="B339" s="157">
        <v>336</v>
      </c>
      <c r="C339" s="160" t="s">
        <v>363</v>
      </c>
      <c r="D339" s="157">
        <v>4</v>
      </c>
      <c r="E339" s="157">
        <v>22100</v>
      </c>
      <c r="F339" s="158">
        <f t="shared" si="62"/>
        <v>1779542</v>
      </c>
      <c r="G339" s="157"/>
      <c r="H339" s="157">
        <f t="shared" si="63"/>
        <v>4</v>
      </c>
      <c r="I339" s="157"/>
      <c r="J339" s="157">
        <f t="shared" si="61"/>
      </c>
      <c r="K339" s="157">
        <f t="shared" si="51"/>
      </c>
      <c r="L339" s="157">
        <f t="shared" si="52"/>
      </c>
      <c r="M339" s="157">
        <f t="shared" si="60"/>
      </c>
      <c r="N339" s="157">
        <f t="shared" si="53"/>
        <v>22100</v>
      </c>
      <c r="O339" s="153">
        <f t="shared" si="54"/>
      </c>
    </row>
    <row r="340" spans="1:15" ht="15">
      <c r="A340" s="159">
        <v>39429</v>
      </c>
      <c r="B340" s="157">
        <v>337</v>
      </c>
      <c r="C340" s="156" t="s">
        <v>359</v>
      </c>
      <c r="D340" s="157">
        <v>3</v>
      </c>
      <c r="E340" s="157">
        <v>3200</v>
      </c>
      <c r="F340" s="158">
        <f t="shared" si="62"/>
        <v>1782742</v>
      </c>
      <c r="G340" s="157"/>
      <c r="H340" s="157">
        <f t="shared" si="63"/>
        <v>3</v>
      </c>
      <c r="I340" s="157"/>
      <c r="J340" s="157">
        <f t="shared" si="61"/>
      </c>
      <c r="K340" s="157">
        <f t="shared" si="51"/>
      </c>
      <c r="L340" s="157">
        <f t="shared" si="52"/>
      </c>
      <c r="M340" s="157">
        <f t="shared" si="60"/>
        <v>3200</v>
      </c>
      <c r="N340" s="157">
        <f t="shared" si="53"/>
      </c>
      <c r="O340" s="153">
        <f t="shared" si="54"/>
      </c>
    </row>
    <row r="341" spans="1:15" ht="15">
      <c r="A341" s="159">
        <v>39430</v>
      </c>
      <c r="B341" s="157">
        <v>338</v>
      </c>
      <c r="C341" s="156" t="s">
        <v>360</v>
      </c>
      <c r="D341" s="157">
        <v>2.5</v>
      </c>
      <c r="E341" s="157">
        <v>2000</v>
      </c>
      <c r="F341" s="158">
        <f t="shared" si="62"/>
        <v>1784742</v>
      </c>
      <c r="G341" s="157"/>
      <c r="H341" s="157">
        <f t="shared" si="63"/>
        <v>2</v>
      </c>
      <c r="I341" s="157"/>
      <c r="J341" s="157">
        <f t="shared" si="61"/>
      </c>
      <c r="K341" s="157">
        <f t="shared" si="51"/>
      </c>
      <c r="L341" s="157">
        <f t="shared" si="52"/>
        <v>2000</v>
      </c>
      <c r="M341" s="157">
        <f t="shared" si="60"/>
      </c>
      <c r="N341" s="157">
        <f t="shared" si="53"/>
      </c>
      <c r="O341" s="153">
        <f t="shared" si="54"/>
      </c>
    </row>
    <row r="342" spans="1:15" ht="15">
      <c r="A342" s="159">
        <v>39440</v>
      </c>
      <c r="B342" s="157">
        <v>339</v>
      </c>
      <c r="C342" s="156" t="s">
        <v>364</v>
      </c>
      <c r="D342" s="157">
        <v>3</v>
      </c>
      <c r="E342" s="157">
        <v>7000</v>
      </c>
      <c r="F342" s="158">
        <f t="shared" si="62"/>
        <v>1791742</v>
      </c>
      <c r="G342" s="157"/>
      <c r="H342" s="157">
        <f t="shared" si="63"/>
        <v>3</v>
      </c>
      <c r="I342" s="157"/>
      <c r="J342" s="157">
        <f t="shared" si="61"/>
      </c>
      <c r="K342" s="157">
        <f t="shared" si="51"/>
      </c>
      <c r="L342" s="157">
        <f t="shared" si="52"/>
      </c>
      <c r="M342" s="157">
        <f t="shared" si="60"/>
        <v>7000</v>
      </c>
      <c r="N342" s="157">
        <f t="shared" si="53"/>
      </c>
      <c r="O342" s="153">
        <f t="shared" si="54"/>
      </c>
    </row>
    <row r="343" spans="1:15" ht="15">
      <c r="A343" s="159">
        <v>39442</v>
      </c>
      <c r="B343" s="157">
        <v>340</v>
      </c>
      <c r="C343" s="156" t="s">
        <v>361</v>
      </c>
      <c r="D343" s="157">
        <v>3.2</v>
      </c>
      <c r="E343" s="157">
        <v>3800</v>
      </c>
      <c r="F343" s="158">
        <f t="shared" si="62"/>
        <v>1795542</v>
      </c>
      <c r="G343" s="157"/>
      <c r="H343" s="157">
        <f t="shared" si="63"/>
        <v>3</v>
      </c>
      <c r="I343" s="157"/>
      <c r="J343" s="157">
        <f t="shared" si="61"/>
      </c>
      <c r="K343" s="157">
        <f t="shared" si="51"/>
      </c>
      <c r="L343" s="157">
        <f t="shared" si="52"/>
      </c>
      <c r="M343" s="157">
        <f t="shared" si="60"/>
        <v>3800</v>
      </c>
      <c r="N343" s="157">
        <f t="shared" si="53"/>
      </c>
      <c r="O343" s="153">
        <f t="shared" si="54"/>
      </c>
    </row>
    <row r="344" spans="1:15" ht="15">
      <c r="A344" s="159">
        <v>39446</v>
      </c>
      <c r="B344" s="157">
        <v>341</v>
      </c>
      <c r="C344" s="156" t="s">
        <v>362</v>
      </c>
      <c r="D344" s="157">
        <v>1.8</v>
      </c>
      <c r="E344" s="157">
        <v>2100</v>
      </c>
      <c r="F344" s="158">
        <f t="shared" si="62"/>
        <v>1797642</v>
      </c>
      <c r="G344" s="157">
        <f>SUM(E337:E344)</f>
        <v>48900</v>
      </c>
      <c r="H344" s="157">
        <f t="shared" si="63"/>
        <v>1</v>
      </c>
      <c r="I344" s="157"/>
      <c r="J344" s="157">
        <f t="shared" si="61"/>
      </c>
      <c r="K344" s="157">
        <f t="shared" si="51"/>
        <v>2100</v>
      </c>
      <c r="L344" s="157">
        <f t="shared" si="52"/>
      </c>
      <c r="M344" s="157">
        <f t="shared" si="60"/>
      </c>
      <c r="N344" s="157">
        <f t="shared" si="53"/>
      </c>
      <c r="O344" s="153">
        <f t="shared" si="54"/>
      </c>
    </row>
    <row r="345" spans="1:15" ht="15">
      <c r="A345" s="102">
        <v>39456</v>
      </c>
      <c r="B345" s="103">
        <v>342</v>
      </c>
      <c r="C345" s="108" t="s">
        <v>370</v>
      </c>
      <c r="D345" s="161">
        <v>2.8</v>
      </c>
      <c r="E345" s="161">
        <v>6800</v>
      </c>
      <c r="F345" s="106">
        <f t="shared" si="62"/>
        <v>1804442</v>
      </c>
      <c r="H345" s="81">
        <f t="shared" si="63"/>
        <v>2</v>
      </c>
      <c r="J345" s="81">
        <f t="shared" si="61"/>
      </c>
      <c r="K345" s="81">
        <f t="shared" si="51"/>
      </c>
      <c r="L345" s="81">
        <f t="shared" si="52"/>
        <v>6800</v>
      </c>
      <c r="M345" s="81">
        <f t="shared" si="60"/>
      </c>
      <c r="N345" s="81">
        <f t="shared" si="53"/>
      </c>
      <c r="O345" s="81">
        <f t="shared" si="54"/>
      </c>
    </row>
    <row r="346" spans="1:15" ht="15">
      <c r="A346" s="102">
        <v>39457</v>
      </c>
      <c r="B346" s="103">
        <v>343</v>
      </c>
      <c r="C346" s="162" t="s">
        <v>371</v>
      </c>
      <c r="D346" s="161">
        <v>2.5</v>
      </c>
      <c r="E346" s="161">
        <v>2000</v>
      </c>
      <c r="F346" s="106">
        <f t="shared" si="62"/>
        <v>1806442</v>
      </c>
      <c r="H346" s="81">
        <f t="shared" si="63"/>
        <v>2</v>
      </c>
      <c r="J346" s="161">
        <f t="shared" si="61"/>
      </c>
      <c r="K346" s="81">
        <f t="shared" si="51"/>
      </c>
      <c r="L346" s="81">
        <f t="shared" si="52"/>
        <v>2000</v>
      </c>
      <c r="M346" s="81">
        <f t="shared" si="60"/>
      </c>
      <c r="N346" s="81">
        <f t="shared" si="53"/>
      </c>
      <c r="O346" s="81">
        <f t="shared" si="54"/>
      </c>
    </row>
    <row r="347" spans="1:15" ht="15">
      <c r="A347" s="102">
        <v>39464</v>
      </c>
      <c r="B347" s="103">
        <v>344</v>
      </c>
      <c r="C347" s="108" t="s">
        <v>372</v>
      </c>
      <c r="D347" s="161">
        <v>3</v>
      </c>
      <c r="E347" s="161">
        <v>7000</v>
      </c>
      <c r="F347" s="106">
        <f t="shared" si="62"/>
        <v>1813442</v>
      </c>
      <c r="H347" s="81">
        <f t="shared" si="63"/>
        <v>3</v>
      </c>
      <c r="J347" s="161">
        <f t="shared" si="61"/>
      </c>
      <c r="K347" s="81">
        <f t="shared" si="51"/>
      </c>
      <c r="L347" s="81">
        <f t="shared" si="52"/>
      </c>
      <c r="M347" s="81">
        <f t="shared" si="60"/>
        <v>7000</v>
      </c>
      <c r="N347" s="81">
        <f t="shared" si="53"/>
      </c>
      <c r="O347" s="81">
        <f t="shared" si="54"/>
      </c>
    </row>
    <row r="348" spans="1:15" ht="15">
      <c r="A348" s="102">
        <v>39469</v>
      </c>
      <c r="B348" s="103">
        <v>345</v>
      </c>
      <c r="C348" s="162" t="s">
        <v>373</v>
      </c>
      <c r="D348" s="161">
        <v>2.5</v>
      </c>
      <c r="E348" s="161">
        <v>3300</v>
      </c>
      <c r="F348" s="106">
        <f t="shared" si="62"/>
        <v>1816742</v>
      </c>
      <c r="H348" s="81">
        <f t="shared" si="63"/>
        <v>2</v>
      </c>
      <c r="J348" s="161">
        <f t="shared" si="61"/>
      </c>
      <c r="K348" s="81">
        <f t="shared" si="51"/>
      </c>
      <c r="L348" s="81">
        <f t="shared" si="52"/>
        <v>3300</v>
      </c>
      <c r="M348" s="81">
        <f t="shared" si="60"/>
      </c>
      <c r="N348" s="81">
        <f t="shared" si="53"/>
      </c>
      <c r="O348" s="81">
        <f t="shared" si="54"/>
      </c>
    </row>
    <row r="349" spans="1:15" ht="15">
      <c r="A349" s="102">
        <v>39473</v>
      </c>
      <c r="B349" s="103">
        <v>346</v>
      </c>
      <c r="C349" s="108" t="s">
        <v>374</v>
      </c>
      <c r="D349" s="161">
        <v>4</v>
      </c>
      <c r="E349" s="161">
        <v>5000</v>
      </c>
      <c r="F349" s="106">
        <f t="shared" si="62"/>
        <v>1821742</v>
      </c>
      <c r="H349" s="81">
        <f t="shared" si="63"/>
        <v>4</v>
      </c>
      <c r="J349" s="161">
        <f t="shared" si="61"/>
      </c>
      <c r="K349" s="81">
        <f t="shared" si="51"/>
      </c>
      <c r="L349" s="81">
        <f t="shared" si="52"/>
      </c>
      <c r="M349" s="81">
        <f t="shared" si="60"/>
      </c>
      <c r="N349" s="81">
        <f t="shared" si="53"/>
        <v>5000</v>
      </c>
      <c r="O349" s="81">
        <f t="shared" si="54"/>
      </c>
    </row>
    <row r="350" spans="1:15" ht="15">
      <c r="A350" s="102">
        <v>39474</v>
      </c>
      <c r="B350" s="103">
        <v>347</v>
      </c>
      <c r="C350" s="108" t="s">
        <v>375</v>
      </c>
      <c r="D350" s="161">
        <v>3</v>
      </c>
      <c r="E350" s="161">
        <v>4900</v>
      </c>
      <c r="F350" s="106">
        <f aca="true" t="shared" si="64" ref="F350:F371">F349+E350</f>
        <v>1826642</v>
      </c>
      <c r="H350" s="81">
        <f aca="true" t="shared" si="65" ref="H350:H371">IF(D350&gt;4.9,5,IF(D350&gt;3.9,4,IF(D350&gt;2.9,3,IF(D350&gt;1.9,2,IF(D350&gt;0.9,1,0)))))</f>
        <v>3</v>
      </c>
      <c r="J350" s="161">
        <f t="shared" si="61"/>
      </c>
      <c r="K350" s="81">
        <f t="shared" si="51"/>
      </c>
      <c r="L350" s="81">
        <f t="shared" si="52"/>
      </c>
      <c r="M350" s="81">
        <f t="shared" si="60"/>
        <v>4900</v>
      </c>
      <c r="N350" s="81">
        <f t="shared" si="53"/>
      </c>
      <c r="O350" s="81">
        <f t="shared" si="54"/>
      </c>
    </row>
    <row r="351" spans="1:15" ht="15">
      <c r="A351" s="102">
        <v>39476</v>
      </c>
      <c r="B351" s="103">
        <v>348</v>
      </c>
      <c r="C351" s="108" t="s">
        <v>376</v>
      </c>
      <c r="D351" s="161">
        <v>4</v>
      </c>
      <c r="E351" s="161">
        <v>21900</v>
      </c>
      <c r="F351" s="106">
        <f t="shared" si="64"/>
        <v>1848542</v>
      </c>
      <c r="H351" s="81">
        <f t="shared" si="65"/>
        <v>4</v>
      </c>
      <c r="J351" s="161">
        <f t="shared" si="61"/>
      </c>
      <c r="K351" s="81">
        <f t="shared" si="51"/>
      </c>
      <c r="L351" s="81">
        <f t="shared" si="52"/>
      </c>
      <c r="M351" s="81">
        <f t="shared" si="60"/>
      </c>
      <c r="N351" s="81">
        <f t="shared" si="53"/>
        <v>21900</v>
      </c>
      <c r="O351" s="81">
        <f t="shared" si="54"/>
      </c>
    </row>
    <row r="352" spans="1:15" ht="15">
      <c r="A352" s="102">
        <v>39477</v>
      </c>
      <c r="B352" s="103">
        <v>349</v>
      </c>
      <c r="C352" s="108" t="s">
        <v>377</v>
      </c>
      <c r="D352" s="161">
        <v>3</v>
      </c>
      <c r="E352" s="161">
        <v>6700</v>
      </c>
      <c r="F352" s="106">
        <f t="shared" si="64"/>
        <v>1855242</v>
      </c>
      <c r="G352">
        <f>SUM(E345:E352)</f>
        <v>57600</v>
      </c>
      <c r="H352" s="81">
        <f t="shared" si="65"/>
        <v>3</v>
      </c>
      <c r="J352" s="161">
        <f t="shared" si="61"/>
      </c>
      <c r="K352" s="81">
        <f t="shared" si="51"/>
      </c>
      <c r="L352" s="81">
        <f t="shared" si="52"/>
      </c>
      <c r="M352" s="81">
        <f t="shared" si="60"/>
        <v>6700</v>
      </c>
      <c r="N352" s="81">
        <f t="shared" si="53"/>
      </c>
      <c r="O352" s="81">
        <f t="shared" si="54"/>
      </c>
    </row>
    <row r="353" spans="1:15" ht="15">
      <c r="A353" s="19">
        <v>39480</v>
      </c>
      <c r="B353" s="20">
        <v>350</v>
      </c>
      <c r="C353" s="163" t="s">
        <v>378</v>
      </c>
      <c r="D353" s="164">
        <v>1.8</v>
      </c>
      <c r="E353" s="164">
        <v>1200</v>
      </c>
      <c r="F353" s="12">
        <f t="shared" si="64"/>
        <v>1856442</v>
      </c>
      <c r="G353" s="13"/>
      <c r="H353" s="13">
        <f t="shared" si="65"/>
        <v>1</v>
      </c>
      <c r="I353" s="13"/>
      <c r="J353" s="164">
        <f t="shared" si="61"/>
      </c>
      <c r="K353" s="13">
        <f t="shared" si="51"/>
        <v>1200</v>
      </c>
      <c r="L353" s="13">
        <f t="shared" si="52"/>
      </c>
      <c r="M353" s="13">
        <f t="shared" si="60"/>
      </c>
      <c r="N353" s="13">
        <f t="shared" si="53"/>
      </c>
      <c r="O353" s="81">
        <f t="shared" si="54"/>
      </c>
    </row>
    <row r="354" spans="1:15" ht="15">
      <c r="A354" s="19">
        <v>39487</v>
      </c>
      <c r="B354" s="20">
        <v>351</v>
      </c>
      <c r="C354" s="163" t="s">
        <v>379</v>
      </c>
      <c r="D354" s="164">
        <v>3.3</v>
      </c>
      <c r="E354" s="164">
        <v>9300</v>
      </c>
      <c r="F354" s="12">
        <f t="shared" si="64"/>
        <v>1865742</v>
      </c>
      <c r="G354" s="13"/>
      <c r="H354" s="13">
        <f t="shared" si="65"/>
        <v>3</v>
      </c>
      <c r="I354" s="13"/>
      <c r="J354" s="164">
        <f t="shared" si="61"/>
      </c>
      <c r="K354" s="13">
        <f t="shared" si="51"/>
      </c>
      <c r="L354" s="13">
        <f t="shared" si="52"/>
      </c>
      <c r="M354" s="13">
        <f t="shared" si="60"/>
        <v>9300</v>
      </c>
      <c r="N354" s="13">
        <f t="shared" si="53"/>
      </c>
      <c r="O354" s="81">
        <f t="shared" si="54"/>
      </c>
    </row>
    <row r="355" spans="1:15" ht="15">
      <c r="A355" s="19">
        <v>39489</v>
      </c>
      <c r="B355" s="20">
        <v>352</v>
      </c>
      <c r="C355" s="163" t="s">
        <v>380</v>
      </c>
      <c r="D355" s="164">
        <v>1.8</v>
      </c>
      <c r="E355" s="164">
        <v>400</v>
      </c>
      <c r="F355" s="12">
        <f t="shared" si="64"/>
        <v>1866142</v>
      </c>
      <c r="G355" s="13"/>
      <c r="H355" s="13">
        <f t="shared" si="65"/>
        <v>1</v>
      </c>
      <c r="I355" s="13"/>
      <c r="J355" s="164">
        <f t="shared" si="61"/>
      </c>
      <c r="K355" s="13">
        <f aca="true" t="shared" si="66" ref="K355:K418">IF($H355=1,$E355,"")</f>
        <v>400</v>
      </c>
      <c r="L355" s="13">
        <f aca="true" t="shared" si="67" ref="L355:L418">IF($H355=2,$E355,"")</f>
      </c>
      <c r="M355" s="13">
        <f t="shared" si="60"/>
      </c>
      <c r="N355" s="13">
        <f aca="true" t="shared" si="68" ref="N355:N418">IF($H355=4,$E355,"")</f>
      </c>
      <c r="O355" s="81">
        <f t="shared" si="54"/>
      </c>
    </row>
    <row r="356" spans="1:15" ht="15">
      <c r="A356" s="19">
        <v>39492</v>
      </c>
      <c r="B356" s="20">
        <v>353</v>
      </c>
      <c r="C356" s="163" t="s">
        <v>381</v>
      </c>
      <c r="D356" s="164">
        <v>4</v>
      </c>
      <c r="E356" s="164">
        <v>5000</v>
      </c>
      <c r="F356" s="12">
        <f t="shared" si="64"/>
        <v>1871142</v>
      </c>
      <c r="G356" s="13"/>
      <c r="H356" s="13">
        <f t="shared" si="65"/>
        <v>4</v>
      </c>
      <c r="I356" s="13"/>
      <c r="J356" s="164">
        <f t="shared" si="61"/>
      </c>
      <c r="K356" s="13">
        <f t="shared" si="66"/>
      </c>
      <c r="L356" s="13">
        <f t="shared" si="67"/>
      </c>
      <c r="M356" s="13">
        <f t="shared" si="60"/>
      </c>
      <c r="N356" s="13">
        <f t="shared" si="68"/>
        <v>5000</v>
      </c>
      <c r="O356" s="81">
        <f t="shared" si="54"/>
      </c>
    </row>
    <row r="357" spans="1:15" ht="15">
      <c r="A357" s="19">
        <v>39495</v>
      </c>
      <c r="B357" s="20">
        <v>354</v>
      </c>
      <c r="C357" s="163" t="s">
        <v>382</v>
      </c>
      <c r="D357" s="164">
        <v>2.5</v>
      </c>
      <c r="E357" s="164">
        <v>6400</v>
      </c>
      <c r="F357" s="12">
        <f t="shared" si="64"/>
        <v>1877542</v>
      </c>
      <c r="G357" s="13"/>
      <c r="H357" s="13">
        <f t="shared" si="65"/>
        <v>2</v>
      </c>
      <c r="I357" s="13"/>
      <c r="J357" s="164">
        <f t="shared" si="61"/>
      </c>
      <c r="K357" s="13">
        <f t="shared" si="66"/>
      </c>
      <c r="L357" s="13">
        <f t="shared" si="67"/>
        <v>6400</v>
      </c>
      <c r="M357" s="13">
        <f t="shared" si="60"/>
      </c>
      <c r="N357" s="13">
        <f t="shared" si="68"/>
      </c>
      <c r="O357" s="81">
        <f t="shared" si="54"/>
      </c>
    </row>
    <row r="358" spans="1:15" ht="15">
      <c r="A358" s="19">
        <v>39499</v>
      </c>
      <c r="B358" s="20">
        <v>355</v>
      </c>
      <c r="C358" s="163" t="s">
        <v>383</v>
      </c>
      <c r="D358" s="164">
        <v>1.8</v>
      </c>
      <c r="E358" s="164">
        <v>1400</v>
      </c>
      <c r="F358" s="12">
        <f t="shared" si="64"/>
        <v>1878942</v>
      </c>
      <c r="G358" s="13"/>
      <c r="H358" s="13">
        <f t="shared" si="65"/>
        <v>1</v>
      </c>
      <c r="I358" s="13"/>
      <c r="J358" s="164">
        <f t="shared" si="61"/>
      </c>
      <c r="K358" s="13">
        <f t="shared" si="66"/>
        <v>1400</v>
      </c>
      <c r="L358" s="13">
        <f t="shared" si="67"/>
      </c>
      <c r="M358" s="13">
        <f t="shared" si="60"/>
      </c>
      <c r="N358" s="13">
        <f t="shared" si="68"/>
      </c>
      <c r="O358" s="81">
        <f t="shared" si="54"/>
      </c>
    </row>
    <row r="359" spans="1:15" ht="15">
      <c r="A359" s="19">
        <v>39502</v>
      </c>
      <c r="B359" s="20">
        <v>356</v>
      </c>
      <c r="C359" s="163" t="s">
        <v>384</v>
      </c>
      <c r="D359" s="164">
        <v>3</v>
      </c>
      <c r="E359" s="164">
        <v>6700</v>
      </c>
      <c r="F359" s="12">
        <f t="shared" si="64"/>
        <v>1885642</v>
      </c>
      <c r="G359" s="13"/>
      <c r="H359" s="13">
        <f t="shared" si="65"/>
        <v>3</v>
      </c>
      <c r="I359" s="13"/>
      <c r="J359" s="164">
        <f t="shared" si="61"/>
      </c>
      <c r="K359" s="13">
        <f t="shared" si="66"/>
      </c>
      <c r="L359" s="13">
        <f t="shared" si="67"/>
      </c>
      <c r="M359" s="13">
        <f t="shared" si="60"/>
        <v>6700</v>
      </c>
      <c r="N359" s="13">
        <f t="shared" si="68"/>
      </c>
      <c r="O359" s="81">
        <f t="shared" si="54"/>
      </c>
    </row>
    <row r="360" spans="1:15" ht="15">
      <c r="A360" s="19">
        <v>39504</v>
      </c>
      <c r="B360" s="20">
        <v>357</v>
      </c>
      <c r="C360" s="163" t="s">
        <v>385</v>
      </c>
      <c r="D360" s="164">
        <v>4</v>
      </c>
      <c r="E360" s="164">
        <v>5000</v>
      </c>
      <c r="F360" s="12">
        <f t="shared" si="64"/>
        <v>1890642</v>
      </c>
      <c r="G360" s="13"/>
      <c r="H360" s="13">
        <f t="shared" si="65"/>
        <v>4</v>
      </c>
      <c r="I360" s="13"/>
      <c r="J360" s="164">
        <f t="shared" si="61"/>
      </c>
      <c r="K360" s="13">
        <f t="shared" si="66"/>
      </c>
      <c r="L360" s="13">
        <f t="shared" si="67"/>
      </c>
      <c r="M360" s="13">
        <f t="shared" si="60"/>
      </c>
      <c r="N360" s="13">
        <f t="shared" si="68"/>
        <v>5000</v>
      </c>
      <c r="O360" s="81">
        <f t="shared" si="54"/>
      </c>
    </row>
    <row r="361" spans="1:15" ht="15">
      <c r="A361" s="19">
        <v>39507</v>
      </c>
      <c r="B361" s="20">
        <v>358</v>
      </c>
      <c r="C361" s="163" t="s">
        <v>386</v>
      </c>
      <c r="D361" s="164">
        <v>4</v>
      </c>
      <c r="E361" s="164">
        <v>23100</v>
      </c>
      <c r="F361" s="12">
        <f t="shared" si="64"/>
        <v>1913742</v>
      </c>
      <c r="G361" s="13">
        <f>SUM(E353:E361)</f>
        <v>58500</v>
      </c>
      <c r="H361" s="13">
        <f t="shared" si="65"/>
        <v>4</v>
      </c>
      <c r="I361" s="13"/>
      <c r="J361" s="164">
        <f t="shared" si="61"/>
      </c>
      <c r="K361" s="13">
        <f t="shared" si="66"/>
      </c>
      <c r="L361" s="13">
        <f t="shared" si="67"/>
      </c>
      <c r="M361" s="13">
        <f t="shared" si="60"/>
      </c>
      <c r="N361" s="13">
        <f t="shared" si="68"/>
        <v>23100</v>
      </c>
      <c r="O361" s="81">
        <f t="shared" si="54"/>
      </c>
    </row>
    <row r="362" spans="1:15" ht="15">
      <c r="A362" s="102">
        <v>39508</v>
      </c>
      <c r="B362" s="103">
        <v>359</v>
      </c>
      <c r="C362" s="108" t="s">
        <v>387</v>
      </c>
      <c r="D362" s="161">
        <v>3.2</v>
      </c>
      <c r="E362" s="161">
        <v>8300</v>
      </c>
      <c r="F362" s="106">
        <f t="shared" si="64"/>
        <v>1922042</v>
      </c>
      <c r="G362" s="81"/>
      <c r="H362" s="81">
        <f t="shared" si="65"/>
        <v>3</v>
      </c>
      <c r="I362" s="81"/>
      <c r="J362" s="161">
        <f t="shared" si="61"/>
      </c>
      <c r="K362" s="81">
        <f t="shared" si="66"/>
      </c>
      <c r="L362" s="81">
        <f t="shared" si="67"/>
      </c>
      <c r="M362" s="81">
        <f t="shared" si="60"/>
        <v>8300</v>
      </c>
      <c r="N362" s="81">
        <f t="shared" si="68"/>
      </c>
      <c r="O362" s="81">
        <f t="shared" si="54"/>
      </c>
    </row>
    <row r="363" spans="1:15" ht="15">
      <c r="A363" s="102">
        <v>39517</v>
      </c>
      <c r="B363" s="103">
        <v>360</v>
      </c>
      <c r="C363" s="162" t="s">
        <v>388</v>
      </c>
      <c r="D363" s="161">
        <v>3.6</v>
      </c>
      <c r="E363" s="161">
        <v>8000</v>
      </c>
      <c r="F363" s="106">
        <f t="shared" si="64"/>
        <v>1930042</v>
      </c>
      <c r="H363" s="81">
        <f t="shared" si="65"/>
        <v>3</v>
      </c>
      <c r="J363" s="161">
        <f t="shared" si="61"/>
      </c>
      <c r="K363" s="81">
        <f t="shared" si="66"/>
      </c>
      <c r="L363" s="81">
        <f t="shared" si="67"/>
      </c>
      <c r="M363" s="81">
        <f t="shared" si="60"/>
        <v>8000</v>
      </c>
      <c r="N363" s="81">
        <f t="shared" si="68"/>
      </c>
      <c r="O363" s="81">
        <f t="shared" si="54"/>
      </c>
    </row>
    <row r="364" spans="1:15" ht="15">
      <c r="A364" s="102">
        <v>39521</v>
      </c>
      <c r="B364" s="103">
        <v>361</v>
      </c>
      <c r="C364" s="108" t="s">
        <v>389</v>
      </c>
      <c r="D364" s="161">
        <v>2.5</v>
      </c>
      <c r="E364" s="161">
        <v>6400</v>
      </c>
      <c r="F364" s="106">
        <f t="shared" si="64"/>
        <v>1936442</v>
      </c>
      <c r="H364" s="81">
        <f t="shared" si="65"/>
        <v>2</v>
      </c>
      <c r="J364" s="161">
        <f t="shared" si="61"/>
      </c>
      <c r="K364" s="81">
        <f t="shared" si="66"/>
      </c>
      <c r="L364" s="81">
        <f t="shared" si="67"/>
        <v>6400</v>
      </c>
      <c r="M364" s="81">
        <f t="shared" si="60"/>
      </c>
      <c r="N364" s="81">
        <f t="shared" si="68"/>
      </c>
      <c r="O364" s="81">
        <f t="shared" si="54"/>
      </c>
    </row>
    <row r="365" spans="1:15" ht="15">
      <c r="A365" s="102">
        <v>39523</v>
      </c>
      <c r="B365" s="103">
        <v>362</v>
      </c>
      <c r="C365" s="108" t="s">
        <v>390</v>
      </c>
      <c r="D365" s="161">
        <v>1.8</v>
      </c>
      <c r="E365" s="161">
        <v>1500</v>
      </c>
      <c r="F365" s="106">
        <f t="shared" si="64"/>
        <v>1937942</v>
      </c>
      <c r="H365" s="81">
        <f t="shared" si="65"/>
        <v>1</v>
      </c>
      <c r="J365" s="161">
        <f t="shared" si="61"/>
      </c>
      <c r="K365" s="81">
        <f t="shared" si="66"/>
        <v>1500</v>
      </c>
      <c r="L365" s="81">
        <f t="shared" si="67"/>
      </c>
      <c r="M365" s="81">
        <f t="shared" si="60"/>
      </c>
      <c r="N365" s="81">
        <f t="shared" si="68"/>
      </c>
      <c r="O365" s="81">
        <f t="shared" si="54"/>
      </c>
    </row>
    <row r="366" spans="1:15" ht="15">
      <c r="A366" s="102">
        <v>39527</v>
      </c>
      <c r="B366" s="103">
        <v>363</v>
      </c>
      <c r="C366" s="108" t="s">
        <v>391</v>
      </c>
      <c r="D366" s="161">
        <v>4</v>
      </c>
      <c r="E366" s="161">
        <v>5000</v>
      </c>
      <c r="F366" s="106">
        <f t="shared" si="64"/>
        <v>1942942</v>
      </c>
      <c r="H366" s="81">
        <f t="shared" si="65"/>
        <v>4</v>
      </c>
      <c r="J366" s="161">
        <f t="shared" si="61"/>
      </c>
      <c r="K366" s="81">
        <f t="shared" si="66"/>
      </c>
      <c r="L366" s="81">
        <f t="shared" si="67"/>
      </c>
      <c r="M366" s="81">
        <f t="shared" si="60"/>
      </c>
      <c r="N366" s="81">
        <f t="shared" si="68"/>
        <v>5000</v>
      </c>
      <c r="O366" s="81">
        <f t="shared" si="54"/>
      </c>
    </row>
    <row r="367" spans="1:15" ht="15">
      <c r="A367" s="102">
        <v>39535</v>
      </c>
      <c r="B367" s="103">
        <v>364</v>
      </c>
      <c r="C367" s="108" t="s">
        <v>392</v>
      </c>
      <c r="D367" s="161">
        <v>4</v>
      </c>
      <c r="E367" s="161">
        <v>800</v>
      </c>
      <c r="F367" s="106">
        <f t="shared" si="64"/>
        <v>1943742</v>
      </c>
      <c r="H367" s="81">
        <f t="shared" si="65"/>
        <v>4</v>
      </c>
      <c r="J367" s="161">
        <f t="shared" si="61"/>
      </c>
      <c r="K367" s="81">
        <f t="shared" si="66"/>
      </c>
      <c r="L367" s="81">
        <f t="shared" si="67"/>
      </c>
      <c r="M367" s="81">
        <f t="shared" si="60"/>
      </c>
      <c r="N367" s="81">
        <f t="shared" si="68"/>
        <v>800</v>
      </c>
      <c r="O367" s="81">
        <f t="shared" si="54"/>
      </c>
    </row>
    <row r="368" spans="1:15" ht="15">
      <c r="A368" s="102">
        <v>39535</v>
      </c>
      <c r="B368" s="103">
        <v>365</v>
      </c>
      <c r="C368" s="108" t="s">
        <v>393</v>
      </c>
      <c r="D368" s="161">
        <v>4</v>
      </c>
      <c r="E368" s="161">
        <v>12500</v>
      </c>
      <c r="F368" s="106">
        <f t="shared" si="64"/>
        <v>1956242</v>
      </c>
      <c r="H368" s="81">
        <f t="shared" si="65"/>
        <v>4</v>
      </c>
      <c r="J368" s="161">
        <f t="shared" si="61"/>
      </c>
      <c r="K368" s="81">
        <f t="shared" si="66"/>
      </c>
      <c r="L368" s="81">
        <f t="shared" si="67"/>
      </c>
      <c r="M368" s="81">
        <f t="shared" si="60"/>
      </c>
      <c r="N368" s="81">
        <f t="shared" si="68"/>
        <v>12500</v>
      </c>
      <c r="O368" s="81">
        <f t="shared" si="54"/>
      </c>
    </row>
    <row r="369" spans="1:15" ht="15">
      <c r="A369" s="102">
        <v>39535</v>
      </c>
      <c r="B369" s="103">
        <v>366</v>
      </c>
      <c r="C369" s="108" t="s">
        <v>394</v>
      </c>
      <c r="D369" s="161">
        <v>4</v>
      </c>
      <c r="E369" s="161">
        <v>11400</v>
      </c>
      <c r="F369" s="106">
        <f t="shared" si="64"/>
        <v>1967642</v>
      </c>
      <c r="G369">
        <f>SUM(E362:E369)</f>
        <v>53900</v>
      </c>
      <c r="H369" s="81">
        <f t="shared" si="65"/>
        <v>4</v>
      </c>
      <c r="J369" s="161">
        <f t="shared" si="61"/>
      </c>
      <c r="K369" s="81">
        <f t="shared" si="66"/>
      </c>
      <c r="L369" s="81">
        <f t="shared" si="67"/>
      </c>
      <c r="M369" s="81">
        <f t="shared" si="60"/>
      </c>
      <c r="N369" s="81">
        <f t="shared" si="68"/>
        <v>11400</v>
      </c>
      <c r="O369" s="81">
        <f t="shared" si="54"/>
      </c>
    </row>
    <row r="370" spans="1:15" ht="15">
      <c r="A370" s="30">
        <v>39539</v>
      </c>
      <c r="B370" s="31">
        <v>367</v>
      </c>
      <c r="C370" s="165" t="s">
        <v>395</v>
      </c>
      <c r="D370" s="166">
        <v>3</v>
      </c>
      <c r="E370" s="166">
        <v>2400</v>
      </c>
      <c r="F370" s="34">
        <f t="shared" si="64"/>
        <v>1970042</v>
      </c>
      <c r="G370" s="35"/>
      <c r="H370" s="35">
        <f t="shared" si="65"/>
        <v>3</v>
      </c>
      <c r="I370" s="35"/>
      <c r="J370" s="166">
        <f t="shared" si="61"/>
      </c>
      <c r="K370" s="35">
        <f t="shared" si="66"/>
      </c>
      <c r="L370" s="35">
        <f t="shared" si="67"/>
      </c>
      <c r="M370" s="35">
        <f t="shared" si="60"/>
        <v>2400</v>
      </c>
      <c r="N370" s="35">
        <f t="shared" si="68"/>
      </c>
      <c r="O370" s="81">
        <f t="shared" si="54"/>
      </c>
    </row>
    <row r="371" spans="1:15" ht="15">
      <c r="A371" s="30">
        <v>39543</v>
      </c>
      <c r="B371" s="31">
        <v>368</v>
      </c>
      <c r="C371" s="165" t="s">
        <v>396</v>
      </c>
      <c r="D371" s="166">
        <v>3</v>
      </c>
      <c r="E371" s="166">
        <v>8300</v>
      </c>
      <c r="F371" s="34">
        <f t="shared" si="64"/>
        <v>1978342</v>
      </c>
      <c r="G371" s="35"/>
      <c r="H371" s="35">
        <f t="shared" si="65"/>
        <v>3</v>
      </c>
      <c r="I371" s="35"/>
      <c r="J371" s="166">
        <f t="shared" si="61"/>
      </c>
      <c r="K371" s="35">
        <f t="shared" si="66"/>
      </c>
      <c r="L371" s="35">
        <f t="shared" si="67"/>
      </c>
      <c r="M371" s="35">
        <f t="shared" si="60"/>
        <v>8300</v>
      </c>
      <c r="N371" s="35">
        <f t="shared" si="68"/>
      </c>
      <c r="O371" s="81">
        <f t="shared" si="54"/>
      </c>
    </row>
    <row r="372" spans="1:15" ht="15">
      <c r="A372" s="30">
        <v>39548</v>
      </c>
      <c r="B372" s="31">
        <v>369</v>
      </c>
      <c r="C372" s="165" t="s">
        <v>397</v>
      </c>
      <c r="D372" s="166">
        <v>4</v>
      </c>
      <c r="E372" s="166">
        <v>4000</v>
      </c>
      <c r="F372" s="34">
        <f aca="true" t="shared" si="69" ref="F372:F387">F371+E372</f>
        <v>1982342</v>
      </c>
      <c r="G372" s="35"/>
      <c r="H372" s="35">
        <f aca="true" t="shared" si="70" ref="H372:H387">IF(D372&gt;4.9,5,IF(D372&gt;3.9,4,IF(D372&gt;2.9,3,IF(D372&gt;1.9,2,IF(D372&gt;0.9,1,0)))))</f>
        <v>4</v>
      </c>
      <c r="I372" s="35"/>
      <c r="J372" s="166">
        <f t="shared" si="61"/>
      </c>
      <c r="K372" s="35">
        <f t="shared" si="66"/>
      </c>
      <c r="L372" s="35">
        <f t="shared" si="67"/>
      </c>
      <c r="M372" s="35">
        <f t="shared" si="60"/>
      </c>
      <c r="N372" s="35">
        <f t="shared" si="68"/>
        <v>4000</v>
      </c>
      <c r="O372" s="81">
        <f t="shared" si="54"/>
      </c>
    </row>
    <row r="373" spans="1:15" ht="15">
      <c r="A373" s="30">
        <v>39552</v>
      </c>
      <c r="B373" s="31">
        <v>370</v>
      </c>
      <c r="C373" s="167" t="s">
        <v>398</v>
      </c>
      <c r="D373" s="166">
        <v>4</v>
      </c>
      <c r="E373" s="166">
        <v>5000</v>
      </c>
      <c r="F373" s="34">
        <f t="shared" si="69"/>
        <v>1987342</v>
      </c>
      <c r="G373" s="35"/>
      <c r="H373" s="35">
        <f t="shared" si="70"/>
        <v>4</v>
      </c>
      <c r="I373" s="35"/>
      <c r="J373" s="166">
        <f t="shared" si="61"/>
      </c>
      <c r="K373" s="35">
        <f t="shared" si="66"/>
      </c>
      <c r="L373" s="35">
        <f t="shared" si="67"/>
      </c>
      <c r="M373" s="35">
        <f t="shared" si="60"/>
      </c>
      <c r="N373" s="35">
        <f t="shared" si="68"/>
        <v>5000</v>
      </c>
      <c r="O373" s="81">
        <f t="shared" si="54"/>
      </c>
    </row>
    <row r="374" spans="1:15" ht="15">
      <c r="A374" s="30">
        <v>39560</v>
      </c>
      <c r="B374" s="31">
        <v>371</v>
      </c>
      <c r="C374" s="165" t="s">
        <v>399</v>
      </c>
      <c r="D374" s="166">
        <v>1.5</v>
      </c>
      <c r="E374" s="166">
        <v>1500</v>
      </c>
      <c r="F374" s="34">
        <f t="shared" si="69"/>
        <v>1988842</v>
      </c>
      <c r="G374" s="35"/>
      <c r="H374" s="35">
        <f t="shared" si="70"/>
        <v>1</v>
      </c>
      <c r="I374" s="35"/>
      <c r="J374" s="166">
        <f t="shared" si="61"/>
      </c>
      <c r="K374" s="35">
        <f t="shared" si="66"/>
        <v>1500</v>
      </c>
      <c r="L374" s="35">
        <f t="shared" si="67"/>
      </c>
      <c r="M374" s="35">
        <f t="shared" si="60"/>
      </c>
      <c r="N374" s="35">
        <f t="shared" si="68"/>
      </c>
      <c r="O374" s="81">
        <f t="shared" si="54"/>
      </c>
    </row>
    <row r="375" spans="1:15" ht="15">
      <c r="A375" s="30">
        <v>39568</v>
      </c>
      <c r="B375" s="31">
        <v>372</v>
      </c>
      <c r="C375" s="168" t="s">
        <v>400</v>
      </c>
      <c r="D375" s="166">
        <v>3.2</v>
      </c>
      <c r="E375" s="166">
        <v>12000</v>
      </c>
      <c r="F375" s="34">
        <f t="shared" si="69"/>
        <v>2000842</v>
      </c>
      <c r="G375" s="35">
        <f>SUM(E370:E375)</f>
        <v>33200</v>
      </c>
      <c r="H375" s="35">
        <f t="shared" si="70"/>
        <v>3</v>
      </c>
      <c r="I375" s="35"/>
      <c r="J375" s="166">
        <f t="shared" si="61"/>
      </c>
      <c r="K375" s="35">
        <f t="shared" si="66"/>
      </c>
      <c r="L375" s="35">
        <f t="shared" si="67"/>
      </c>
      <c r="M375" s="35">
        <f t="shared" si="60"/>
        <v>12000</v>
      </c>
      <c r="N375" s="35">
        <f t="shared" si="68"/>
      </c>
      <c r="O375" s="81">
        <f t="shared" si="54"/>
      </c>
    </row>
    <row r="376" spans="1:15" ht="15">
      <c r="A376" s="102">
        <v>39572</v>
      </c>
      <c r="B376" s="103">
        <v>373</v>
      </c>
      <c r="C376" s="108" t="s">
        <v>401</v>
      </c>
      <c r="D376" s="161">
        <v>3.3</v>
      </c>
      <c r="E376" s="161">
        <v>10000</v>
      </c>
      <c r="F376" s="106">
        <f t="shared" si="69"/>
        <v>2010842</v>
      </c>
      <c r="H376" s="81">
        <f t="shared" si="70"/>
        <v>3</v>
      </c>
      <c r="J376" s="161">
        <f t="shared" si="61"/>
      </c>
      <c r="K376" s="81">
        <f t="shared" si="66"/>
      </c>
      <c r="L376" s="81">
        <f t="shared" si="67"/>
      </c>
      <c r="M376" s="81">
        <f t="shared" si="60"/>
        <v>10000</v>
      </c>
      <c r="N376" s="81">
        <f t="shared" si="68"/>
      </c>
      <c r="O376" s="81">
        <f t="shared" si="54"/>
      </c>
    </row>
    <row r="377" spans="1:15" ht="15">
      <c r="A377" s="102">
        <v>39575</v>
      </c>
      <c r="B377" s="103">
        <v>374</v>
      </c>
      <c r="C377" s="108" t="s">
        <v>402</v>
      </c>
      <c r="D377" s="161">
        <v>2</v>
      </c>
      <c r="E377" s="161">
        <v>3000</v>
      </c>
      <c r="F377" s="106">
        <f t="shared" si="69"/>
        <v>2013842</v>
      </c>
      <c r="H377" s="81">
        <f t="shared" si="70"/>
        <v>2</v>
      </c>
      <c r="J377" s="161">
        <f t="shared" si="61"/>
      </c>
      <c r="K377" s="81">
        <f t="shared" si="66"/>
      </c>
      <c r="L377" s="81">
        <f t="shared" si="67"/>
        <v>3000</v>
      </c>
      <c r="M377" s="81">
        <f t="shared" si="60"/>
      </c>
      <c r="N377" s="81">
        <f t="shared" si="68"/>
      </c>
      <c r="O377" s="81">
        <f t="shared" si="54"/>
      </c>
    </row>
    <row r="378" spans="1:15" ht="15">
      <c r="A378" s="102">
        <v>39578</v>
      </c>
      <c r="B378" s="103">
        <v>375</v>
      </c>
      <c r="C378" s="108" t="s">
        <v>403</v>
      </c>
      <c r="D378" s="161">
        <v>4</v>
      </c>
      <c r="E378" s="161">
        <v>5000</v>
      </c>
      <c r="F378" s="106">
        <f t="shared" si="69"/>
        <v>2018842</v>
      </c>
      <c r="H378" s="81">
        <f t="shared" si="70"/>
        <v>4</v>
      </c>
      <c r="J378" s="161">
        <f t="shared" si="61"/>
      </c>
      <c r="K378" s="81">
        <f t="shared" si="66"/>
      </c>
      <c r="L378" s="81">
        <f t="shared" si="67"/>
      </c>
      <c r="M378" s="81">
        <f t="shared" si="60"/>
      </c>
      <c r="N378" s="81">
        <f t="shared" si="68"/>
        <v>5000</v>
      </c>
      <c r="O378" s="81">
        <f t="shared" si="54"/>
      </c>
    </row>
    <row r="379" spans="1:15" ht="15">
      <c r="A379" s="102">
        <v>39582</v>
      </c>
      <c r="B379" s="103">
        <v>376</v>
      </c>
      <c r="C379" s="108" t="s">
        <v>404</v>
      </c>
      <c r="D379" s="161">
        <v>3.8</v>
      </c>
      <c r="E379" s="161">
        <v>10000</v>
      </c>
      <c r="F379" s="106">
        <f t="shared" si="69"/>
        <v>2028842</v>
      </c>
      <c r="H379" s="81">
        <f t="shared" si="70"/>
        <v>3</v>
      </c>
      <c r="J379" s="161">
        <f t="shared" si="61"/>
      </c>
      <c r="K379" s="81">
        <f t="shared" si="66"/>
      </c>
      <c r="L379" s="81">
        <f t="shared" si="67"/>
      </c>
      <c r="M379" s="81">
        <f t="shared" si="60"/>
        <v>10000</v>
      </c>
      <c r="N379" s="81">
        <f t="shared" si="68"/>
      </c>
      <c r="O379" s="81">
        <f t="shared" si="54"/>
      </c>
    </row>
    <row r="380" spans="1:15" ht="15">
      <c r="A380" s="102">
        <v>39586</v>
      </c>
      <c r="B380" s="103">
        <v>377</v>
      </c>
      <c r="C380" s="108" t="s">
        <v>405</v>
      </c>
      <c r="D380" s="161">
        <v>1.2</v>
      </c>
      <c r="E380" s="161">
        <v>400</v>
      </c>
      <c r="F380" s="106">
        <f t="shared" si="69"/>
        <v>2029242</v>
      </c>
      <c r="H380" s="81">
        <f t="shared" si="70"/>
        <v>1</v>
      </c>
      <c r="J380" s="161">
        <f t="shared" si="61"/>
      </c>
      <c r="K380" s="81">
        <f t="shared" si="66"/>
        <v>400</v>
      </c>
      <c r="L380" s="81">
        <f t="shared" si="67"/>
      </c>
      <c r="M380" s="81">
        <f t="shared" si="60"/>
      </c>
      <c r="N380" s="81">
        <f t="shared" si="68"/>
      </c>
      <c r="O380" s="81">
        <f t="shared" si="54"/>
      </c>
    </row>
    <row r="381" spans="1:15" ht="15">
      <c r="A381" s="102">
        <v>39587</v>
      </c>
      <c r="B381" s="103">
        <v>378</v>
      </c>
      <c r="C381" s="108" t="s">
        <v>406</v>
      </c>
      <c r="D381" s="161">
        <v>3.3</v>
      </c>
      <c r="E381" s="161">
        <v>15600</v>
      </c>
      <c r="F381" s="106">
        <f t="shared" si="69"/>
        <v>2044842</v>
      </c>
      <c r="H381" s="81">
        <f t="shared" si="70"/>
        <v>3</v>
      </c>
      <c r="J381" s="161">
        <f t="shared" si="61"/>
      </c>
      <c r="K381" s="81">
        <f t="shared" si="66"/>
      </c>
      <c r="L381" s="81">
        <f t="shared" si="67"/>
      </c>
      <c r="M381" s="81">
        <f t="shared" si="60"/>
        <v>15600</v>
      </c>
      <c r="N381" s="81">
        <f t="shared" si="68"/>
      </c>
      <c r="O381" s="81">
        <f t="shared" si="54"/>
      </c>
    </row>
    <row r="382" spans="1:15" ht="15">
      <c r="A382" s="102">
        <v>39595</v>
      </c>
      <c r="B382" s="103">
        <v>379</v>
      </c>
      <c r="C382" s="108" t="s">
        <v>407</v>
      </c>
      <c r="D382" s="161">
        <v>3.2</v>
      </c>
      <c r="E382" s="161">
        <v>6000</v>
      </c>
      <c r="F382" s="106">
        <f t="shared" si="69"/>
        <v>2050842</v>
      </c>
      <c r="H382" s="81">
        <f t="shared" si="70"/>
        <v>3</v>
      </c>
      <c r="J382" s="161">
        <f t="shared" si="61"/>
      </c>
      <c r="K382" s="81">
        <f t="shared" si="66"/>
      </c>
      <c r="L382" s="81">
        <f t="shared" si="67"/>
      </c>
      <c r="M382" s="81">
        <f t="shared" si="60"/>
        <v>6000</v>
      </c>
      <c r="N382" s="81">
        <f t="shared" si="68"/>
      </c>
      <c r="O382" s="81">
        <f t="shared" si="54"/>
      </c>
    </row>
    <row r="383" spans="1:15" ht="15">
      <c r="A383" s="102">
        <v>39597</v>
      </c>
      <c r="B383" s="103">
        <v>380</v>
      </c>
      <c r="C383" s="108" t="s">
        <v>408</v>
      </c>
      <c r="D383" s="161">
        <v>4</v>
      </c>
      <c r="E383" s="161">
        <v>5000</v>
      </c>
      <c r="F383" s="106">
        <f t="shared" si="69"/>
        <v>2055842</v>
      </c>
      <c r="G383">
        <f>SUM(E376:E383)</f>
        <v>55000</v>
      </c>
      <c r="H383" s="81">
        <f t="shared" si="70"/>
        <v>4</v>
      </c>
      <c r="J383" s="161">
        <f t="shared" si="61"/>
      </c>
      <c r="K383" s="81">
        <f t="shared" si="66"/>
      </c>
      <c r="L383" s="81">
        <f t="shared" si="67"/>
      </c>
      <c r="M383" s="81">
        <f t="shared" si="60"/>
      </c>
      <c r="N383" s="81">
        <f t="shared" si="68"/>
        <v>5000</v>
      </c>
      <c r="O383" s="81">
        <f t="shared" si="54"/>
      </c>
    </row>
    <row r="384" spans="1:15" ht="15">
      <c r="A384" s="38">
        <v>39601</v>
      </c>
      <c r="B384" s="39">
        <v>381</v>
      </c>
      <c r="C384" s="169" t="s">
        <v>409</v>
      </c>
      <c r="D384" s="170">
        <v>3</v>
      </c>
      <c r="E384" s="170">
        <v>6000</v>
      </c>
      <c r="F384" s="42">
        <f t="shared" si="69"/>
        <v>2061842</v>
      </c>
      <c r="G384" s="43"/>
      <c r="H384" s="43">
        <f t="shared" si="70"/>
        <v>3</v>
      </c>
      <c r="I384" s="43"/>
      <c r="J384" s="170">
        <f t="shared" si="61"/>
      </c>
      <c r="K384" s="43">
        <f t="shared" si="66"/>
      </c>
      <c r="L384" s="43">
        <f t="shared" si="67"/>
      </c>
      <c r="M384" s="43">
        <f t="shared" si="60"/>
        <v>6000</v>
      </c>
      <c r="N384" s="43">
        <f t="shared" si="68"/>
      </c>
      <c r="O384" s="43">
        <f t="shared" si="54"/>
      </c>
    </row>
    <row r="385" spans="1:15" ht="15">
      <c r="A385" s="38">
        <v>39609</v>
      </c>
      <c r="B385" s="39">
        <v>382</v>
      </c>
      <c r="C385" s="149" t="s">
        <v>410</v>
      </c>
      <c r="D385" s="43">
        <v>3</v>
      </c>
      <c r="E385" s="43">
        <v>9900</v>
      </c>
      <c r="F385" s="42">
        <f t="shared" si="69"/>
        <v>2071742</v>
      </c>
      <c r="G385" s="43"/>
      <c r="H385" s="43">
        <f t="shared" si="70"/>
        <v>3</v>
      </c>
      <c r="I385" s="43"/>
      <c r="J385" s="43">
        <f t="shared" si="61"/>
      </c>
      <c r="K385" s="43">
        <f t="shared" si="66"/>
      </c>
      <c r="L385" s="43">
        <f t="shared" si="67"/>
      </c>
      <c r="M385" s="43">
        <f t="shared" si="60"/>
        <v>9900</v>
      </c>
      <c r="N385" s="43">
        <f t="shared" si="68"/>
      </c>
      <c r="O385" s="43">
        <f t="shared" si="54"/>
      </c>
    </row>
    <row r="386" spans="1:15" ht="15">
      <c r="A386" s="38">
        <v>39610</v>
      </c>
      <c r="B386" s="39">
        <v>383</v>
      </c>
      <c r="C386" s="149" t="s">
        <v>411</v>
      </c>
      <c r="D386" s="43">
        <v>2.5</v>
      </c>
      <c r="E386" s="43">
        <v>4700</v>
      </c>
      <c r="F386" s="42">
        <f t="shared" si="69"/>
        <v>2076442</v>
      </c>
      <c r="G386" s="43"/>
      <c r="H386" s="43">
        <f t="shared" si="70"/>
        <v>2</v>
      </c>
      <c r="I386" s="43"/>
      <c r="J386" s="43">
        <f t="shared" si="61"/>
      </c>
      <c r="K386" s="43">
        <f t="shared" si="66"/>
      </c>
      <c r="L386" s="43">
        <f t="shared" si="67"/>
        <v>4700</v>
      </c>
      <c r="M386" s="43">
        <f>IF($H386=3,$E386,"")</f>
      </c>
      <c r="N386" s="43">
        <f t="shared" si="68"/>
      </c>
      <c r="O386" s="43">
        <f t="shared" si="54"/>
      </c>
    </row>
    <row r="387" spans="1:15" ht="15">
      <c r="A387" s="38">
        <v>39625</v>
      </c>
      <c r="B387" s="39">
        <v>384</v>
      </c>
      <c r="C387" s="149" t="s">
        <v>412</v>
      </c>
      <c r="D387" s="43">
        <v>5</v>
      </c>
      <c r="E387" s="43">
        <v>30000</v>
      </c>
      <c r="F387" s="42">
        <f t="shared" si="69"/>
        <v>2106442</v>
      </c>
      <c r="G387" s="43"/>
      <c r="H387" s="43">
        <f t="shared" si="70"/>
        <v>5</v>
      </c>
      <c r="I387" s="43"/>
      <c r="J387" s="43">
        <f t="shared" si="61"/>
      </c>
      <c r="K387" s="43">
        <f t="shared" si="66"/>
      </c>
      <c r="L387" s="43">
        <f t="shared" si="67"/>
      </c>
      <c r="M387" s="43">
        <f>IF($H387=3,$E387,"")</f>
      </c>
      <c r="N387" s="43">
        <f t="shared" si="68"/>
      </c>
      <c r="O387" s="43">
        <f t="shared" si="54"/>
        <v>30000</v>
      </c>
    </row>
    <row r="388" spans="1:15" ht="15.75">
      <c r="A388" s="38">
        <v>39628</v>
      </c>
      <c r="B388" s="39">
        <v>385</v>
      </c>
      <c r="C388" s="152" t="s">
        <v>413</v>
      </c>
      <c r="D388" s="43">
        <v>5</v>
      </c>
      <c r="E388" s="43">
        <v>38000</v>
      </c>
      <c r="F388" s="42">
        <f aca="true" t="shared" si="71" ref="F388:F421">F387+E388</f>
        <v>2144442</v>
      </c>
      <c r="G388" s="43">
        <f>SUM(E384:E388)</f>
        <v>88600</v>
      </c>
      <c r="H388" s="43">
        <f aca="true" t="shared" si="72" ref="H388:H410">IF(D388&gt;4.9,5,IF(D388&gt;3.9,4,IF(D388&gt;2.9,3,IF(D388&gt;1.9,2,IF(D388&gt;0.9,1,0)))))</f>
        <v>5</v>
      </c>
      <c r="I388" s="43"/>
      <c r="J388" s="43">
        <f t="shared" si="61"/>
      </c>
      <c r="K388" s="43">
        <f t="shared" si="66"/>
      </c>
      <c r="L388" s="43">
        <f t="shared" si="67"/>
      </c>
      <c r="M388" s="43">
        <f aca="true" t="shared" si="73" ref="M388:M421">IF($H388=3,$E388,"")</f>
      </c>
      <c r="N388" s="43">
        <f t="shared" si="68"/>
      </c>
      <c r="O388" s="43">
        <f t="shared" si="54"/>
        <v>38000</v>
      </c>
    </row>
    <row r="389" spans="1:15" ht="15">
      <c r="A389" s="102">
        <v>39630</v>
      </c>
      <c r="B389" s="103">
        <v>386</v>
      </c>
      <c r="C389" s="108" t="s">
        <v>414</v>
      </c>
      <c r="D389" s="81">
        <v>3.2</v>
      </c>
      <c r="E389" s="81">
        <v>9000</v>
      </c>
      <c r="F389" s="106">
        <f t="shared" si="71"/>
        <v>2153442</v>
      </c>
      <c r="G389" s="81"/>
      <c r="H389" s="81">
        <f t="shared" si="72"/>
        <v>3</v>
      </c>
      <c r="I389" s="81"/>
      <c r="J389" s="81">
        <f t="shared" si="61"/>
      </c>
      <c r="K389" s="81">
        <f t="shared" si="66"/>
      </c>
      <c r="L389" s="81">
        <f t="shared" si="67"/>
      </c>
      <c r="M389" s="81">
        <f t="shared" si="73"/>
        <v>9000</v>
      </c>
      <c r="N389" s="81">
        <f t="shared" si="68"/>
      </c>
      <c r="O389" s="81">
        <f t="shared" si="54"/>
      </c>
    </row>
    <row r="390" spans="1:15" ht="15">
      <c r="A390" s="102">
        <v>39637</v>
      </c>
      <c r="B390" s="103">
        <v>387</v>
      </c>
      <c r="C390" s="108" t="s">
        <v>415</v>
      </c>
      <c r="D390" s="81">
        <v>3</v>
      </c>
      <c r="E390" s="81">
        <v>5800</v>
      </c>
      <c r="F390" s="106">
        <f t="shared" si="71"/>
        <v>2159242</v>
      </c>
      <c r="G390" s="81"/>
      <c r="H390" s="81">
        <f t="shared" si="72"/>
        <v>3</v>
      </c>
      <c r="I390" s="81"/>
      <c r="J390" s="81">
        <f t="shared" si="61"/>
      </c>
      <c r="K390" s="81">
        <f t="shared" si="66"/>
      </c>
      <c r="L390" s="81">
        <f t="shared" si="67"/>
      </c>
      <c r="M390" s="81">
        <f t="shared" si="73"/>
        <v>5800</v>
      </c>
      <c r="N390" s="81">
        <f t="shared" si="68"/>
      </c>
      <c r="O390" s="81">
        <f t="shared" si="54"/>
      </c>
    </row>
    <row r="391" spans="1:15" ht="15">
      <c r="A391" s="102">
        <v>39639</v>
      </c>
      <c r="B391" s="103">
        <v>388</v>
      </c>
      <c r="C391" s="108" t="s">
        <v>416</v>
      </c>
      <c r="D391" s="81">
        <v>1.6</v>
      </c>
      <c r="E391" s="81">
        <v>1000</v>
      </c>
      <c r="F391" s="106">
        <f t="shared" si="71"/>
        <v>2160242</v>
      </c>
      <c r="G391" s="81"/>
      <c r="H391" s="81">
        <f t="shared" si="72"/>
        <v>1</v>
      </c>
      <c r="I391" s="81"/>
      <c r="J391" s="81">
        <f t="shared" si="61"/>
      </c>
      <c r="K391" s="81">
        <f t="shared" si="66"/>
        <v>1000</v>
      </c>
      <c r="L391" s="81">
        <f t="shared" si="67"/>
      </c>
      <c r="M391" s="81">
        <f t="shared" si="73"/>
      </c>
      <c r="N391" s="81">
        <f t="shared" si="68"/>
      </c>
      <c r="O391" s="81">
        <f t="shared" si="54"/>
      </c>
    </row>
    <row r="392" spans="1:15" ht="15">
      <c r="A392" s="102">
        <v>39644</v>
      </c>
      <c r="B392" s="103">
        <v>389</v>
      </c>
      <c r="C392" s="108" t="s">
        <v>417</v>
      </c>
      <c r="D392" s="81">
        <v>3</v>
      </c>
      <c r="E392" s="81">
        <v>11800</v>
      </c>
      <c r="F392" s="106">
        <f t="shared" si="71"/>
        <v>2172042</v>
      </c>
      <c r="G392" s="81"/>
      <c r="H392" s="81">
        <f t="shared" si="72"/>
        <v>3</v>
      </c>
      <c r="I392" s="81"/>
      <c r="J392" s="81">
        <f t="shared" si="61"/>
      </c>
      <c r="K392" s="81">
        <f t="shared" si="66"/>
      </c>
      <c r="L392" s="81">
        <f t="shared" si="67"/>
      </c>
      <c r="M392" s="81">
        <f t="shared" si="73"/>
        <v>11800</v>
      </c>
      <c r="N392" s="81">
        <f t="shared" si="68"/>
      </c>
      <c r="O392" s="81">
        <f t="shared" si="54"/>
      </c>
    </row>
    <row r="393" spans="1:15" ht="15">
      <c r="A393" s="102">
        <v>39649</v>
      </c>
      <c r="B393" s="103">
        <v>390</v>
      </c>
      <c r="C393" s="108" t="s">
        <v>418</v>
      </c>
      <c r="D393" s="81">
        <v>2.9</v>
      </c>
      <c r="E393" s="81">
        <v>3800</v>
      </c>
      <c r="F393" s="106">
        <f t="shared" si="71"/>
        <v>2175842</v>
      </c>
      <c r="G393" s="81">
        <f>SUM(E389:E393)</f>
        <v>31400</v>
      </c>
      <c r="H393" s="81">
        <f t="shared" si="72"/>
        <v>2</v>
      </c>
      <c r="I393" s="81"/>
      <c r="J393" s="81">
        <f t="shared" si="61"/>
      </c>
      <c r="K393" s="81">
        <f t="shared" si="66"/>
      </c>
      <c r="L393" s="81">
        <f t="shared" si="67"/>
        <v>3800</v>
      </c>
      <c r="M393" s="81">
        <f t="shared" si="73"/>
      </c>
      <c r="N393" s="81">
        <f t="shared" si="68"/>
      </c>
      <c r="O393" s="81">
        <f t="shared" si="54"/>
      </c>
    </row>
    <row r="394" spans="1:15" ht="15">
      <c r="A394" s="46">
        <v>39661</v>
      </c>
      <c r="B394" s="47">
        <v>391</v>
      </c>
      <c r="C394" s="92" t="s">
        <v>419</v>
      </c>
      <c r="D394" s="48">
        <v>3.2</v>
      </c>
      <c r="E394" s="48">
        <v>9000</v>
      </c>
      <c r="F394" s="51">
        <f t="shared" si="71"/>
        <v>2184842</v>
      </c>
      <c r="G394" s="48"/>
      <c r="H394" s="48">
        <f t="shared" si="72"/>
        <v>3</v>
      </c>
      <c r="I394" s="48"/>
      <c r="J394" s="48">
        <f t="shared" si="61"/>
      </c>
      <c r="K394" s="48">
        <f t="shared" si="66"/>
      </c>
      <c r="L394" s="48">
        <f t="shared" si="67"/>
      </c>
      <c r="M394" s="48">
        <f t="shared" si="73"/>
        <v>9000</v>
      </c>
      <c r="N394" s="48">
        <f t="shared" si="68"/>
      </c>
      <c r="O394" s="48">
        <f t="shared" si="54"/>
      </c>
    </row>
    <row r="395" spans="1:15" ht="15">
      <c r="A395" s="46">
        <v>39663</v>
      </c>
      <c r="B395" s="47">
        <v>392</v>
      </c>
      <c r="C395" s="92" t="s">
        <v>420</v>
      </c>
      <c r="D395" s="48">
        <v>4</v>
      </c>
      <c r="E395" s="48">
        <v>10600</v>
      </c>
      <c r="F395" s="51">
        <f t="shared" si="71"/>
        <v>2195442</v>
      </c>
      <c r="G395" s="48"/>
      <c r="H395" s="48">
        <f t="shared" si="72"/>
        <v>4</v>
      </c>
      <c r="I395" s="48"/>
      <c r="J395" s="48">
        <f t="shared" si="61"/>
      </c>
      <c r="K395" s="48">
        <f t="shared" si="66"/>
      </c>
      <c r="L395" s="48">
        <f t="shared" si="67"/>
      </c>
      <c r="M395" s="48">
        <f t="shared" si="73"/>
      </c>
      <c r="N395" s="48">
        <f t="shared" si="68"/>
        <v>10600</v>
      </c>
      <c r="O395" s="48">
        <f t="shared" si="54"/>
      </c>
    </row>
    <row r="396" spans="1:15" ht="15">
      <c r="A396" s="46">
        <v>39668</v>
      </c>
      <c r="B396" s="47">
        <v>393</v>
      </c>
      <c r="C396" s="92" t="s">
        <v>421</v>
      </c>
      <c r="D396" s="48">
        <v>4</v>
      </c>
      <c r="E396" s="48">
        <v>6400</v>
      </c>
      <c r="F396" s="51">
        <f t="shared" si="71"/>
        <v>2201842</v>
      </c>
      <c r="G396" s="48"/>
      <c r="H396" s="48">
        <f t="shared" si="72"/>
        <v>4</v>
      </c>
      <c r="I396" s="48"/>
      <c r="J396" s="48">
        <f t="shared" si="61"/>
      </c>
      <c r="K396" s="48">
        <f t="shared" si="66"/>
      </c>
      <c r="L396" s="48">
        <f t="shared" si="67"/>
      </c>
      <c r="M396" s="48">
        <f t="shared" si="73"/>
      </c>
      <c r="N396" s="48">
        <f t="shared" si="68"/>
        <v>6400</v>
      </c>
      <c r="O396" s="48">
        <f t="shared" si="54"/>
      </c>
    </row>
    <row r="397" spans="1:15" ht="15">
      <c r="A397" s="46">
        <v>39673</v>
      </c>
      <c r="B397" s="47">
        <v>394</v>
      </c>
      <c r="C397" s="92" t="s">
        <v>422</v>
      </c>
      <c r="D397" s="48">
        <v>3</v>
      </c>
      <c r="E397" s="48">
        <v>4800</v>
      </c>
      <c r="F397" s="51">
        <f t="shared" si="71"/>
        <v>2206642</v>
      </c>
      <c r="G397" s="48"/>
      <c r="H397" s="48">
        <f t="shared" si="72"/>
        <v>3</v>
      </c>
      <c r="I397" s="48"/>
      <c r="J397" s="48">
        <f t="shared" si="61"/>
      </c>
      <c r="K397" s="48">
        <f t="shared" si="66"/>
      </c>
      <c r="L397" s="48">
        <f t="shared" si="67"/>
      </c>
      <c r="M397" s="48">
        <f t="shared" si="73"/>
        <v>4800</v>
      </c>
      <c r="N397" s="48">
        <f t="shared" si="68"/>
      </c>
      <c r="O397" s="48">
        <f t="shared" si="54"/>
      </c>
    </row>
    <row r="398" spans="1:15" ht="15">
      <c r="A398" s="46">
        <v>39676</v>
      </c>
      <c r="B398" s="47">
        <v>395</v>
      </c>
      <c r="C398" s="92" t="s">
        <v>423</v>
      </c>
      <c r="D398" s="48">
        <v>3</v>
      </c>
      <c r="E398" s="48">
        <v>900</v>
      </c>
      <c r="F398" s="51">
        <f t="shared" si="71"/>
        <v>2207542</v>
      </c>
      <c r="G398" s="48"/>
      <c r="H398" s="48">
        <f t="shared" si="72"/>
        <v>3</v>
      </c>
      <c r="I398" s="48"/>
      <c r="J398" s="48">
        <f t="shared" si="61"/>
      </c>
      <c r="K398" s="48">
        <f t="shared" si="66"/>
      </c>
      <c r="L398" s="48">
        <f t="shared" si="67"/>
      </c>
      <c r="M398" s="48">
        <f t="shared" si="73"/>
        <v>900</v>
      </c>
      <c r="N398" s="48">
        <f t="shared" si="68"/>
      </c>
      <c r="O398" s="48">
        <f t="shared" si="54"/>
      </c>
    </row>
    <row r="399" spans="1:15" ht="15">
      <c r="A399" s="46">
        <v>39683</v>
      </c>
      <c r="B399" s="47">
        <v>396</v>
      </c>
      <c r="C399" s="92" t="s">
        <v>424</v>
      </c>
      <c r="D399" s="48">
        <v>4</v>
      </c>
      <c r="E399" s="48">
        <v>9300</v>
      </c>
      <c r="F399" s="51">
        <f t="shared" si="71"/>
        <v>2216842</v>
      </c>
      <c r="G399" s="48"/>
      <c r="H399" s="48">
        <f t="shared" si="72"/>
        <v>4</v>
      </c>
      <c r="I399" s="48"/>
      <c r="J399" s="48">
        <f t="shared" si="61"/>
      </c>
      <c r="K399" s="48">
        <f t="shared" si="66"/>
      </c>
      <c r="L399" s="48">
        <f t="shared" si="67"/>
      </c>
      <c r="M399" s="48">
        <f t="shared" si="73"/>
      </c>
      <c r="N399" s="48">
        <f t="shared" si="68"/>
        <v>9300</v>
      </c>
      <c r="O399" s="48">
        <f t="shared" si="54"/>
      </c>
    </row>
    <row r="400" spans="1:15" ht="15">
      <c r="A400" s="46">
        <v>39686</v>
      </c>
      <c r="B400" s="47">
        <v>397</v>
      </c>
      <c r="C400" s="92" t="s">
        <v>425</v>
      </c>
      <c r="D400" s="48">
        <v>3</v>
      </c>
      <c r="E400" s="48">
        <v>9000</v>
      </c>
      <c r="F400" s="51">
        <f t="shared" si="71"/>
        <v>2225842</v>
      </c>
      <c r="G400" s="48"/>
      <c r="H400" s="48">
        <f t="shared" si="72"/>
        <v>3</v>
      </c>
      <c r="I400" s="48"/>
      <c r="J400" s="48">
        <f t="shared" si="61"/>
      </c>
      <c r="K400" s="48">
        <f t="shared" si="66"/>
      </c>
      <c r="L400" s="48">
        <f t="shared" si="67"/>
      </c>
      <c r="M400" s="48">
        <f t="shared" si="73"/>
        <v>9000</v>
      </c>
      <c r="N400" s="48">
        <f t="shared" si="68"/>
      </c>
      <c r="O400" s="48">
        <f t="shared" si="54"/>
      </c>
    </row>
    <row r="401" spans="1:15" ht="15">
      <c r="A401" s="46">
        <v>39689</v>
      </c>
      <c r="B401" s="47">
        <v>398</v>
      </c>
      <c r="C401" s="92" t="s">
        <v>426</v>
      </c>
      <c r="D401" s="48">
        <v>3</v>
      </c>
      <c r="E401" s="48">
        <v>2800</v>
      </c>
      <c r="F401" s="51">
        <f t="shared" si="71"/>
        <v>2228642</v>
      </c>
      <c r="G401" s="48">
        <f>SUM(E394:E401)</f>
        <v>52800</v>
      </c>
      <c r="H401" s="48">
        <f t="shared" si="72"/>
        <v>3</v>
      </c>
      <c r="I401" s="48"/>
      <c r="J401" s="48">
        <f t="shared" si="61"/>
      </c>
      <c r="K401" s="48">
        <f t="shared" si="66"/>
      </c>
      <c r="L401" s="48">
        <f t="shared" si="67"/>
      </c>
      <c r="M401" s="48">
        <f t="shared" si="73"/>
        <v>2800</v>
      </c>
      <c r="N401" s="48">
        <f t="shared" si="68"/>
      </c>
      <c r="O401" s="48">
        <f t="shared" si="54"/>
      </c>
    </row>
    <row r="402" spans="1:15" ht="15">
      <c r="A402" s="102">
        <v>39708</v>
      </c>
      <c r="B402" s="103">
        <v>399</v>
      </c>
      <c r="C402" s="178" t="s">
        <v>427</v>
      </c>
      <c r="D402" s="81">
        <v>4</v>
      </c>
      <c r="E402" s="81">
        <v>10700</v>
      </c>
      <c r="F402" s="106">
        <f t="shared" si="71"/>
        <v>2239342</v>
      </c>
      <c r="G402" s="81"/>
      <c r="H402" s="81">
        <f t="shared" si="72"/>
        <v>4</v>
      </c>
      <c r="I402" s="81"/>
      <c r="J402" s="81">
        <f t="shared" si="61"/>
      </c>
      <c r="K402" s="81">
        <f t="shared" si="66"/>
      </c>
      <c r="L402" s="81">
        <f t="shared" si="67"/>
      </c>
      <c r="M402" s="81">
        <f t="shared" si="73"/>
      </c>
      <c r="N402" s="81">
        <f t="shared" si="68"/>
        <v>10700</v>
      </c>
      <c r="O402" s="81">
        <f t="shared" si="54"/>
      </c>
    </row>
    <row r="403" spans="1:15" ht="15">
      <c r="A403" s="102">
        <v>39718</v>
      </c>
      <c r="B403" s="103">
        <v>400</v>
      </c>
      <c r="C403" s="178" t="s">
        <v>428</v>
      </c>
      <c r="D403" s="81">
        <v>4</v>
      </c>
      <c r="E403" s="81">
        <v>39500</v>
      </c>
      <c r="F403" s="106">
        <f t="shared" si="71"/>
        <v>2278842</v>
      </c>
      <c r="G403" s="81">
        <f>SUM(E402:E403)</f>
        <v>50200</v>
      </c>
      <c r="H403" s="81">
        <f t="shared" si="72"/>
        <v>4</v>
      </c>
      <c r="I403" s="81"/>
      <c r="J403" s="81">
        <f t="shared" si="61"/>
      </c>
      <c r="K403" s="81">
        <f t="shared" si="66"/>
      </c>
      <c r="L403" s="81">
        <f t="shared" si="67"/>
      </c>
      <c r="M403" s="81">
        <f t="shared" si="73"/>
      </c>
      <c r="N403" s="81">
        <f t="shared" si="68"/>
        <v>39500</v>
      </c>
      <c r="O403" s="81">
        <f t="shared" si="54"/>
      </c>
    </row>
    <row r="404" spans="1:15" ht="15">
      <c r="A404" s="19">
        <v>39725</v>
      </c>
      <c r="B404" s="20">
        <v>401</v>
      </c>
      <c r="C404" s="163" t="s">
        <v>429</v>
      </c>
      <c r="D404" s="13">
        <v>3.2</v>
      </c>
      <c r="E404" s="13">
        <v>8300</v>
      </c>
      <c r="F404" s="12">
        <f t="shared" si="71"/>
        <v>2287142</v>
      </c>
      <c r="G404" s="13"/>
      <c r="H404" s="13">
        <f t="shared" si="72"/>
        <v>3</v>
      </c>
      <c r="I404" s="13"/>
      <c r="J404" s="13">
        <f t="shared" si="61"/>
      </c>
      <c r="K404" s="13">
        <f t="shared" si="66"/>
      </c>
      <c r="L404" s="13">
        <f t="shared" si="67"/>
      </c>
      <c r="M404" s="13">
        <f t="shared" si="73"/>
        <v>8300</v>
      </c>
      <c r="N404" s="13">
        <f t="shared" si="68"/>
      </c>
      <c r="O404" s="13">
        <f t="shared" si="54"/>
      </c>
    </row>
    <row r="405" spans="1:15" ht="15">
      <c r="A405" s="19">
        <v>39728</v>
      </c>
      <c r="B405" s="20">
        <v>402</v>
      </c>
      <c r="C405" s="163" t="s">
        <v>430</v>
      </c>
      <c r="D405" s="13">
        <v>2.3</v>
      </c>
      <c r="E405" s="13">
        <v>2100</v>
      </c>
      <c r="F405" s="12">
        <f t="shared" si="71"/>
        <v>2289242</v>
      </c>
      <c r="G405" s="13"/>
      <c r="H405" s="13">
        <f aca="true" t="shared" si="74" ref="H405:H421">IF(D405&gt;4.9,5,IF(D405&gt;3.9,4,IF(D405&gt;2.9,3,IF(D405&gt;1.9,2,IF(D405&gt;0.9,1,0)))))</f>
        <v>2</v>
      </c>
      <c r="I405" s="13"/>
      <c r="J405" s="13">
        <f t="shared" si="61"/>
      </c>
      <c r="K405" s="13">
        <f t="shared" si="66"/>
      </c>
      <c r="L405" s="13">
        <f t="shared" si="67"/>
        <v>2100</v>
      </c>
      <c r="M405" s="13">
        <f t="shared" si="73"/>
      </c>
      <c r="N405" s="13">
        <f t="shared" si="68"/>
      </c>
      <c r="O405" s="13">
        <f t="shared" si="54"/>
      </c>
    </row>
    <row r="406" spans="1:15" ht="15">
      <c r="A406" s="19">
        <v>39736</v>
      </c>
      <c r="B406" s="20">
        <v>403</v>
      </c>
      <c r="C406" s="163" t="s">
        <v>431</v>
      </c>
      <c r="D406" s="13">
        <v>3</v>
      </c>
      <c r="E406" s="13">
        <v>8800</v>
      </c>
      <c r="F406" s="12">
        <f t="shared" si="71"/>
        <v>2298042</v>
      </c>
      <c r="G406" s="13">
        <f>SUM(E404:E406)</f>
        <v>19200</v>
      </c>
      <c r="H406" s="13">
        <f t="shared" si="74"/>
        <v>3</v>
      </c>
      <c r="I406" s="13"/>
      <c r="J406" s="13">
        <f t="shared" si="61"/>
      </c>
      <c r="K406" s="13">
        <f t="shared" si="66"/>
      </c>
      <c r="L406" s="13">
        <f t="shared" si="67"/>
      </c>
      <c r="M406" s="13">
        <f t="shared" si="73"/>
        <v>8800</v>
      </c>
      <c r="N406" s="13">
        <f t="shared" si="68"/>
      </c>
      <c r="O406" s="13">
        <f t="shared" si="54"/>
      </c>
    </row>
    <row r="407" spans="1:17" ht="15.75">
      <c r="A407" s="102">
        <v>39755</v>
      </c>
      <c r="B407" s="103">
        <v>404</v>
      </c>
      <c r="C407" s="109" t="s">
        <v>432</v>
      </c>
      <c r="D407" s="81">
        <v>3.2</v>
      </c>
      <c r="E407" s="81">
        <v>8100</v>
      </c>
      <c r="F407" s="106">
        <f t="shared" si="71"/>
        <v>2306142</v>
      </c>
      <c r="G407" s="81"/>
      <c r="H407" s="81">
        <f t="shared" si="74"/>
        <v>3</v>
      </c>
      <c r="I407" s="81"/>
      <c r="J407" s="81">
        <f t="shared" si="61"/>
      </c>
      <c r="K407" s="81">
        <f t="shared" si="66"/>
      </c>
      <c r="L407" s="81">
        <f t="shared" si="67"/>
      </c>
      <c r="M407" s="81">
        <f t="shared" si="73"/>
        <v>8100</v>
      </c>
      <c r="N407" s="81">
        <f t="shared" si="68"/>
      </c>
      <c r="O407" s="81">
        <f t="shared" si="54"/>
      </c>
      <c r="P407" s="81"/>
      <c r="Q407" s="81"/>
    </row>
    <row r="408" spans="1:17" ht="15.75">
      <c r="A408" s="102">
        <v>39759</v>
      </c>
      <c r="B408" s="103">
        <v>405</v>
      </c>
      <c r="C408" s="109" t="s">
        <v>433</v>
      </c>
      <c r="D408" s="81">
        <v>4</v>
      </c>
      <c r="E408" s="81">
        <v>13200</v>
      </c>
      <c r="F408" s="106">
        <f t="shared" si="71"/>
        <v>2319342</v>
      </c>
      <c r="G408" s="81"/>
      <c r="H408" s="81">
        <f t="shared" si="74"/>
        <v>4</v>
      </c>
      <c r="I408" s="81"/>
      <c r="J408" s="81">
        <f t="shared" si="61"/>
      </c>
      <c r="K408" s="81">
        <f t="shared" si="66"/>
      </c>
      <c r="L408" s="81">
        <f t="shared" si="67"/>
      </c>
      <c r="M408" s="81">
        <f t="shared" si="73"/>
      </c>
      <c r="N408" s="81">
        <f t="shared" si="68"/>
        <v>13200</v>
      </c>
      <c r="O408" s="81">
        <f t="shared" si="54"/>
      </c>
      <c r="P408" s="81"/>
      <c r="Q408" s="81"/>
    </row>
    <row r="409" spans="1:17" ht="15">
      <c r="A409" s="102">
        <v>39760</v>
      </c>
      <c r="B409" s="103">
        <v>406</v>
      </c>
      <c r="C409" s="108" t="s">
        <v>434</v>
      </c>
      <c r="D409" s="81">
        <v>3.5</v>
      </c>
      <c r="E409" s="81">
        <v>3500</v>
      </c>
      <c r="F409" s="106">
        <f t="shared" si="71"/>
        <v>2322842</v>
      </c>
      <c r="G409" s="81"/>
      <c r="H409" s="81">
        <f t="shared" si="74"/>
        <v>3</v>
      </c>
      <c r="I409" s="81"/>
      <c r="J409" s="81">
        <f t="shared" si="61"/>
      </c>
      <c r="K409" s="81">
        <f t="shared" si="66"/>
      </c>
      <c r="L409" s="81">
        <f t="shared" si="67"/>
      </c>
      <c r="M409" s="81">
        <f t="shared" si="73"/>
        <v>3500</v>
      </c>
      <c r="N409" s="81">
        <f t="shared" si="68"/>
      </c>
      <c r="O409" s="81">
        <f t="shared" si="54"/>
      </c>
      <c r="P409" s="81"/>
      <c r="Q409" s="81"/>
    </row>
    <row r="410" spans="1:17" ht="15.75">
      <c r="A410" s="102">
        <v>39763</v>
      </c>
      <c r="B410" s="103">
        <v>407</v>
      </c>
      <c r="C410" s="109" t="s">
        <v>435</v>
      </c>
      <c r="D410" s="81">
        <v>1.6</v>
      </c>
      <c r="E410" s="81">
        <v>1500</v>
      </c>
      <c r="F410" s="106">
        <f t="shared" si="71"/>
        <v>2324342</v>
      </c>
      <c r="G410" s="81"/>
      <c r="H410" s="81">
        <f t="shared" si="74"/>
        <v>1</v>
      </c>
      <c r="I410" s="81"/>
      <c r="J410" s="81">
        <f t="shared" si="61"/>
      </c>
      <c r="K410" s="81">
        <f t="shared" si="66"/>
        <v>1500</v>
      </c>
      <c r="L410" s="81">
        <f t="shared" si="67"/>
      </c>
      <c r="M410" s="81">
        <f t="shared" si="73"/>
      </c>
      <c r="N410" s="81">
        <f t="shared" si="68"/>
      </c>
      <c r="O410" s="81">
        <f t="shared" si="54"/>
      </c>
      <c r="P410" s="81"/>
      <c r="Q410" s="81"/>
    </row>
    <row r="411" spans="1:17" ht="15.75">
      <c r="A411" s="102">
        <v>39776</v>
      </c>
      <c r="B411" s="103">
        <v>408</v>
      </c>
      <c r="C411" s="109" t="s">
        <v>436</v>
      </c>
      <c r="D411" s="81">
        <v>2.5</v>
      </c>
      <c r="E411" s="81">
        <v>15000</v>
      </c>
      <c r="F411" s="106">
        <f t="shared" si="71"/>
        <v>2339342</v>
      </c>
      <c r="G411" s="81">
        <f>SUM(E407:E411)</f>
        <v>41300</v>
      </c>
      <c r="H411" s="81">
        <f t="shared" si="74"/>
        <v>2</v>
      </c>
      <c r="I411" s="81"/>
      <c r="J411" s="81">
        <f t="shared" si="61"/>
      </c>
      <c r="K411" s="81">
        <f t="shared" si="66"/>
      </c>
      <c r="L411" s="81">
        <f t="shared" si="67"/>
        <v>15000</v>
      </c>
      <c r="M411" s="81">
        <f t="shared" si="73"/>
      </c>
      <c r="N411" s="81">
        <f t="shared" si="68"/>
      </c>
      <c r="O411" s="81">
        <f t="shared" si="54"/>
      </c>
      <c r="P411" s="81"/>
      <c r="Q411" s="81"/>
    </row>
    <row r="412" spans="1:15" ht="13.5">
      <c r="A412" s="102">
        <v>39727</v>
      </c>
      <c r="B412" s="103">
        <v>409</v>
      </c>
      <c r="F412" s="106">
        <f t="shared" si="71"/>
        <v>2339342</v>
      </c>
      <c r="H412" s="81">
        <f t="shared" si="74"/>
        <v>0</v>
      </c>
      <c r="I412" s="81"/>
      <c r="J412" s="81"/>
      <c r="K412" s="81">
        <f t="shared" si="66"/>
      </c>
      <c r="L412" s="81">
        <f t="shared" si="67"/>
      </c>
      <c r="M412" s="81">
        <f t="shared" si="73"/>
      </c>
      <c r="N412" s="81">
        <f t="shared" si="68"/>
      </c>
      <c r="O412" s="81"/>
    </row>
    <row r="413" spans="1:15" ht="13.5">
      <c r="A413" s="102">
        <v>39728</v>
      </c>
      <c r="B413" s="103">
        <v>410</v>
      </c>
      <c r="F413" s="106">
        <f t="shared" si="71"/>
        <v>2339342</v>
      </c>
      <c r="H413" s="81">
        <f t="shared" si="74"/>
        <v>0</v>
      </c>
      <c r="I413" s="81"/>
      <c r="J413" s="81"/>
      <c r="K413" s="81">
        <f t="shared" si="66"/>
      </c>
      <c r="L413" s="81">
        <f t="shared" si="67"/>
      </c>
      <c r="M413" s="81">
        <f t="shared" si="73"/>
      </c>
      <c r="N413" s="81">
        <f t="shared" si="68"/>
      </c>
      <c r="O413" s="81"/>
    </row>
    <row r="414" spans="1:15" ht="13.5">
      <c r="A414" s="102">
        <v>39729</v>
      </c>
      <c r="B414" s="103">
        <v>411</v>
      </c>
      <c r="F414" s="106">
        <f t="shared" si="71"/>
        <v>2339342</v>
      </c>
      <c r="H414" s="81">
        <f t="shared" si="74"/>
        <v>0</v>
      </c>
      <c r="I414" s="81"/>
      <c r="J414" s="81"/>
      <c r="K414" s="81">
        <f t="shared" si="66"/>
      </c>
      <c r="L414" s="81">
        <f t="shared" si="67"/>
      </c>
      <c r="M414" s="81">
        <f t="shared" si="73"/>
      </c>
      <c r="N414" s="81">
        <f t="shared" si="68"/>
      </c>
      <c r="O414" s="81"/>
    </row>
    <row r="415" spans="1:15" ht="13.5">
      <c r="A415" s="102">
        <v>39730</v>
      </c>
      <c r="B415" s="103">
        <v>412</v>
      </c>
      <c r="F415" s="106">
        <f t="shared" si="71"/>
        <v>2339342</v>
      </c>
      <c r="H415" s="81">
        <f t="shared" si="74"/>
        <v>0</v>
      </c>
      <c r="I415" s="81"/>
      <c r="J415" s="81"/>
      <c r="K415" s="81">
        <f t="shared" si="66"/>
      </c>
      <c r="L415" s="81">
        <f t="shared" si="67"/>
      </c>
      <c r="M415" s="81">
        <f t="shared" si="73"/>
      </c>
      <c r="N415" s="81">
        <f t="shared" si="68"/>
      </c>
      <c r="O415" s="81"/>
    </row>
    <row r="416" spans="1:15" ht="13.5">
      <c r="A416" s="102">
        <v>39731</v>
      </c>
      <c r="B416" s="103">
        <v>413</v>
      </c>
      <c r="F416" s="106">
        <f t="shared" si="71"/>
        <v>2339342</v>
      </c>
      <c r="H416" s="81">
        <f t="shared" si="74"/>
        <v>0</v>
      </c>
      <c r="I416" s="81"/>
      <c r="J416" s="81"/>
      <c r="K416" s="81">
        <f t="shared" si="66"/>
      </c>
      <c r="L416" s="81">
        <f t="shared" si="67"/>
      </c>
      <c r="M416" s="81">
        <f t="shared" si="73"/>
      </c>
      <c r="N416" s="81">
        <f t="shared" si="68"/>
      </c>
      <c r="O416" s="81"/>
    </row>
    <row r="417" spans="1:15" ht="13.5">
      <c r="A417" s="102">
        <v>39732</v>
      </c>
      <c r="B417" s="103">
        <v>414</v>
      </c>
      <c r="F417" s="106">
        <f t="shared" si="71"/>
        <v>2339342</v>
      </c>
      <c r="H417" s="81">
        <f t="shared" si="74"/>
        <v>0</v>
      </c>
      <c r="I417" s="81"/>
      <c r="J417" s="81"/>
      <c r="K417" s="81">
        <f t="shared" si="66"/>
      </c>
      <c r="L417" s="81">
        <f t="shared" si="67"/>
      </c>
      <c r="M417" s="81">
        <f t="shared" si="73"/>
      </c>
      <c r="N417" s="81">
        <f t="shared" si="68"/>
      </c>
      <c r="O417" s="81"/>
    </row>
    <row r="418" spans="1:15" ht="13.5">
      <c r="A418" s="102">
        <v>39733</v>
      </c>
      <c r="B418" s="103">
        <v>415</v>
      </c>
      <c r="F418" s="106">
        <f t="shared" si="71"/>
        <v>2339342</v>
      </c>
      <c r="H418" s="81">
        <f t="shared" si="74"/>
        <v>0</v>
      </c>
      <c r="I418" s="81"/>
      <c r="J418" s="81"/>
      <c r="K418" s="81">
        <f t="shared" si="66"/>
      </c>
      <c r="L418" s="81">
        <f t="shared" si="67"/>
      </c>
      <c r="M418" s="81">
        <f t="shared" si="73"/>
      </c>
      <c r="N418" s="81">
        <f t="shared" si="68"/>
      </c>
      <c r="O418" s="81"/>
    </row>
    <row r="419" spans="1:15" ht="13.5">
      <c r="A419" s="102">
        <v>39734</v>
      </c>
      <c r="B419" s="103">
        <v>416</v>
      </c>
      <c r="F419" s="106">
        <f t="shared" si="71"/>
        <v>2339342</v>
      </c>
      <c r="H419" s="81">
        <f t="shared" si="74"/>
        <v>0</v>
      </c>
      <c r="I419" s="81"/>
      <c r="J419" s="81"/>
      <c r="K419" s="81">
        <f>IF($H419=1,$E419,"")</f>
      </c>
      <c r="L419" s="81">
        <f>IF($H419=2,$E419,"")</f>
      </c>
      <c r="M419" s="81">
        <f t="shared" si="73"/>
      </c>
      <c r="N419" s="81">
        <f>IF($H419=4,$E419,"")</f>
      </c>
      <c r="O419" s="81"/>
    </row>
    <row r="420" spans="1:15" ht="13.5">
      <c r="A420" s="102">
        <v>39735</v>
      </c>
      <c r="B420" s="103">
        <v>417</v>
      </c>
      <c r="F420" s="106">
        <f t="shared" si="71"/>
        <v>2339342</v>
      </c>
      <c r="H420" s="81">
        <f t="shared" si="74"/>
        <v>0</v>
      </c>
      <c r="I420" s="81"/>
      <c r="J420" s="81"/>
      <c r="K420" s="81">
        <f>IF($H420=1,$E420,"")</f>
      </c>
      <c r="L420" s="81">
        <f>IF($H420=2,$E420,"")</f>
      </c>
      <c r="M420" s="81">
        <f t="shared" si="73"/>
      </c>
      <c r="N420" s="81">
        <f>IF($H420=4,$E420,"")</f>
      </c>
      <c r="O420" s="81"/>
    </row>
    <row r="421" spans="1:15" ht="13.5">
      <c r="A421" s="102">
        <v>39736</v>
      </c>
      <c r="B421" s="103">
        <v>418</v>
      </c>
      <c r="F421" s="106">
        <f t="shared" si="71"/>
        <v>2339342</v>
      </c>
      <c r="H421" s="81">
        <f t="shared" si="74"/>
        <v>0</v>
      </c>
      <c r="I421" s="81"/>
      <c r="J421" s="81"/>
      <c r="K421" s="81">
        <f>IF($H421=1,$E421,"")</f>
      </c>
      <c r="L421" s="81">
        <f>IF($H421=2,$E421,"")</f>
      </c>
      <c r="M421" s="81">
        <f t="shared" si="73"/>
      </c>
      <c r="N421" s="81">
        <f>IF($H421=4,$E421,"")</f>
      </c>
      <c r="O421" s="81"/>
    </row>
    <row r="422" ht="13.5">
      <c r="B422" s="103">
        <v>419</v>
      </c>
    </row>
    <row r="423" ht="13.5">
      <c r="B423" s="103">
        <v>420</v>
      </c>
    </row>
    <row r="424" ht="13.5">
      <c r="B424" s="103">
        <v>421</v>
      </c>
    </row>
    <row r="425" ht="13.5">
      <c r="B425" s="103">
        <v>422</v>
      </c>
    </row>
    <row r="426" ht="13.5">
      <c r="B426" s="103">
        <v>423</v>
      </c>
    </row>
    <row r="427" ht="13.5">
      <c r="B427" s="103">
        <v>424</v>
      </c>
    </row>
    <row r="428" ht="13.5">
      <c r="B428" s="103">
        <v>425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1"/>
  <sheetViews>
    <sheetView tabSelected="1" workbookViewId="0" topLeftCell="A1">
      <pane xSplit="2" ySplit="3" topLeftCell="Q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41" sqref="T41"/>
    </sheetView>
  </sheetViews>
  <sheetFormatPr defaultColWidth="9.00390625" defaultRowHeight="13.5"/>
  <cols>
    <col min="1" max="1" width="4.375" style="0" customWidth="1"/>
    <col min="2" max="2" width="6.375" style="0" customWidth="1"/>
    <col min="3" max="3" width="6.125" style="0" customWidth="1"/>
    <col min="4" max="4" width="8.625" style="0" customWidth="1"/>
    <col min="5" max="5" width="5.00390625" style="0" customWidth="1"/>
    <col min="7" max="7" width="5.00390625" style="0" customWidth="1"/>
    <col min="9" max="9" width="5.50390625" style="0" customWidth="1"/>
    <col min="10" max="10" width="9.875" style="0" bestFit="1" customWidth="1"/>
    <col min="11" max="11" width="6.375" style="0" customWidth="1"/>
    <col min="13" max="13" width="6.00390625" style="0" customWidth="1"/>
    <col min="15" max="15" width="6.375" style="0" customWidth="1"/>
    <col min="17" max="17" width="6.375" style="0" customWidth="1"/>
    <col min="18" max="18" width="9.875" style="0" bestFit="1" customWidth="1"/>
    <col min="20" max="20" width="4.875" style="0" customWidth="1"/>
  </cols>
  <sheetData>
    <row r="2" spans="1:21" ht="13.5">
      <c r="A2" s="177" t="s">
        <v>223</v>
      </c>
      <c r="B2" s="84" t="s">
        <v>187</v>
      </c>
      <c r="C2" s="173">
        <v>0</v>
      </c>
      <c r="D2" s="174"/>
      <c r="E2" s="175">
        <v>1</v>
      </c>
      <c r="F2" s="176"/>
      <c r="G2" s="173">
        <v>2</v>
      </c>
      <c r="H2" s="174"/>
      <c r="I2" s="175">
        <v>3</v>
      </c>
      <c r="J2" s="176"/>
      <c r="K2" s="173">
        <v>4</v>
      </c>
      <c r="L2" s="174"/>
      <c r="M2" s="175" t="s">
        <v>202</v>
      </c>
      <c r="N2" s="176"/>
      <c r="O2" s="173" t="s">
        <v>203</v>
      </c>
      <c r="P2" s="174"/>
      <c r="Q2" s="121"/>
      <c r="R2" s="121" t="s">
        <v>3</v>
      </c>
      <c r="S2" t="s">
        <v>204</v>
      </c>
      <c r="U2" t="s">
        <v>261</v>
      </c>
    </row>
    <row r="3" spans="1:18" ht="13.5">
      <c r="A3" s="171"/>
      <c r="B3" s="110"/>
      <c r="C3" s="111" t="s">
        <v>201</v>
      </c>
      <c r="D3" s="112" t="s">
        <v>2</v>
      </c>
      <c r="E3" s="113" t="s">
        <v>201</v>
      </c>
      <c r="F3" s="114" t="s">
        <v>2</v>
      </c>
      <c r="G3" s="111" t="s">
        <v>201</v>
      </c>
      <c r="H3" s="112" t="s">
        <v>2</v>
      </c>
      <c r="I3" s="113" t="s">
        <v>201</v>
      </c>
      <c r="J3" s="114" t="s">
        <v>2</v>
      </c>
      <c r="K3" s="111" t="s">
        <v>201</v>
      </c>
      <c r="L3" s="112" t="s">
        <v>2</v>
      </c>
      <c r="M3" s="113" t="s">
        <v>201</v>
      </c>
      <c r="N3" s="114" t="s">
        <v>2</v>
      </c>
      <c r="O3" s="111" t="s">
        <v>201</v>
      </c>
      <c r="P3" s="112" t="s">
        <v>2</v>
      </c>
      <c r="Q3" s="110" t="s">
        <v>201</v>
      </c>
      <c r="R3" s="121" t="s">
        <v>2</v>
      </c>
    </row>
    <row r="4" spans="1:21" ht="13.5">
      <c r="A4" s="171"/>
      <c r="B4" s="115" t="s">
        <v>188</v>
      </c>
      <c r="C4" s="116">
        <f>COUNTIF('元データ'!H3:H22,0)</f>
        <v>11</v>
      </c>
      <c r="D4" s="117">
        <f>SUM('元データ'!J3:J26)</f>
        <v>11724</v>
      </c>
      <c r="E4" s="118">
        <f>COUNTIF('元データ'!H$3:H$22,1)</f>
        <v>9</v>
      </c>
      <c r="F4" s="119">
        <f>SUM('元データ'!K3:K26)</f>
        <v>22318</v>
      </c>
      <c r="G4" s="116"/>
      <c r="H4" s="117"/>
      <c r="I4" s="118"/>
      <c r="J4" s="119"/>
      <c r="K4" s="116"/>
      <c r="L4" s="117"/>
      <c r="M4" s="118"/>
      <c r="N4" s="119"/>
      <c r="O4" s="116">
        <f aca="true" t="shared" si="0" ref="O4:O12">C4+E4+G4+I4+K4+M4</f>
        <v>20</v>
      </c>
      <c r="P4" s="117">
        <f aca="true" t="shared" si="1" ref="P4:P12">D4+F4+H4+J4+L4+N4</f>
        <v>34042</v>
      </c>
      <c r="Q4" s="122">
        <f>O4</f>
        <v>20</v>
      </c>
      <c r="R4" s="122">
        <f>P4</f>
        <v>34042</v>
      </c>
      <c r="S4">
        <f>'元データ'!G26</f>
        <v>34042</v>
      </c>
      <c r="U4" s="138">
        <f>($C$2*C4+$E$2*E4+$G$2*G4+$I$2*I4+$K$2*K4+5*M4)/O4</f>
        <v>0.45</v>
      </c>
    </row>
    <row r="5" spans="1:21" ht="13.5">
      <c r="A5" s="171"/>
      <c r="B5" s="85" t="s">
        <v>189</v>
      </c>
      <c r="C5" s="89">
        <f>COUNTIF('元データ'!$H$27:$H$40,0)</f>
        <v>2</v>
      </c>
      <c r="D5" s="83">
        <f>SUM('元データ'!J27:J40)</f>
        <v>2900</v>
      </c>
      <c r="E5" s="88">
        <f>COUNTIF('元データ'!$H$27:$H$40,1)</f>
        <v>6</v>
      </c>
      <c r="F5" s="82">
        <f>SUM('元データ'!K27:K40)</f>
        <v>8700</v>
      </c>
      <c r="G5" s="89">
        <f>COUNTIF('元データ'!$H$27:$H$40,2)</f>
        <v>3</v>
      </c>
      <c r="H5" s="83">
        <f>SUM('元データ'!L27:L40)</f>
        <v>25600</v>
      </c>
      <c r="I5" s="88">
        <f>COUNTIF('元データ'!$H$27:$H$40,3)</f>
        <v>3</v>
      </c>
      <c r="J5" s="82">
        <f>SUM('元データ'!M27:M40)</f>
        <v>3500</v>
      </c>
      <c r="K5" s="89">
        <f>COUNTIF('元データ'!$H$27:$H$40,4)</f>
        <v>0</v>
      </c>
      <c r="L5" s="83"/>
      <c r="M5" s="88"/>
      <c r="N5" s="82"/>
      <c r="O5" s="89">
        <f t="shared" si="0"/>
        <v>14</v>
      </c>
      <c r="P5" s="83">
        <f t="shared" si="1"/>
        <v>40700</v>
      </c>
      <c r="Q5" s="122">
        <f>Q4+O5</f>
        <v>34</v>
      </c>
      <c r="R5" s="122">
        <f>R4+P5</f>
        <v>74742</v>
      </c>
      <c r="S5">
        <f>'元データ'!G40</f>
        <v>40700</v>
      </c>
      <c r="U5" s="138">
        <f aca="true" t="shared" si="2" ref="U5:U22">($C$2*C5+$E$2*E5+$G$2*G5+$I$2*I5+$K$2*K5+5*M5)/O5</f>
        <v>1.5</v>
      </c>
    </row>
    <row r="6" spans="1:21" ht="13.5">
      <c r="A6" s="171"/>
      <c r="B6" s="85" t="s">
        <v>190</v>
      </c>
      <c r="C6" s="89">
        <f>COUNTIF('元データ'!$H$41:$H$49,0)</f>
        <v>1</v>
      </c>
      <c r="D6" s="83">
        <f>SUM('元データ'!J41:J49)</f>
        <v>800</v>
      </c>
      <c r="E6" s="88">
        <f>COUNTIF('元データ'!$H$41:$H$49,1)</f>
        <v>3</v>
      </c>
      <c r="F6" s="82">
        <f>SUM('元データ'!K41:K49)</f>
        <v>6100</v>
      </c>
      <c r="G6" s="89">
        <f>COUNTIF('元データ'!$H$41:$H$49,2)</f>
        <v>4</v>
      </c>
      <c r="H6" s="83">
        <f>SUM('元データ'!L41:L49)</f>
        <v>18800</v>
      </c>
      <c r="I6" s="88">
        <f>COUNTIF('元データ'!$H$50:$H$81,3)</f>
        <v>3</v>
      </c>
      <c r="J6" s="82">
        <f>SUM('元データ'!M41:M49)</f>
        <v>10000</v>
      </c>
      <c r="K6" s="89">
        <f>COUNTIF('元データ'!$H$41:$H$49,4)</f>
        <v>0</v>
      </c>
      <c r="L6" s="83"/>
      <c r="M6" s="88">
        <f>COUNTIF('元データ'!$H$41:$H$49,5)</f>
        <v>0</v>
      </c>
      <c r="N6" s="82"/>
      <c r="O6" s="89">
        <f t="shared" si="0"/>
        <v>11</v>
      </c>
      <c r="P6" s="83">
        <f t="shared" si="1"/>
        <v>35700</v>
      </c>
      <c r="Q6" s="122">
        <f aca="true" t="shared" si="3" ref="Q6:Q14">Q5+O6</f>
        <v>45</v>
      </c>
      <c r="R6" s="122">
        <f aca="true" t="shared" si="4" ref="R6:R14">R5+P6</f>
        <v>110442</v>
      </c>
      <c r="S6">
        <f>'元データ'!G49</f>
        <v>35700</v>
      </c>
      <c r="U6" s="138">
        <f t="shared" si="2"/>
        <v>1.8181818181818181</v>
      </c>
    </row>
    <row r="7" spans="1:21" ht="13.5">
      <c r="A7" s="171"/>
      <c r="B7" s="85" t="s">
        <v>191</v>
      </c>
      <c r="C7" s="89">
        <f>COUNTIF('元データ'!$H$50:$H$81,0)</f>
        <v>9</v>
      </c>
      <c r="D7" s="83">
        <f>SUM('元データ'!J50:J81)</f>
        <v>7300</v>
      </c>
      <c r="E7" s="88">
        <f>COUNTIF('元データ'!$H$50:$H$81,1)</f>
        <v>12</v>
      </c>
      <c r="F7" s="82">
        <f>SUM('元データ'!K50:K81)</f>
        <v>23900</v>
      </c>
      <c r="G7" s="89">
        <f>COUNTIF('元データ'!$H$50:$H$81,2)</f>
        <v>8</v>
      </c>
      <c r="H7" s="83">
        <f>SUM('元データ'!L50:L81)</f>
        <v>18600</v>
      </c>
      <c r="I7" s="88">
        <f>COUNTIF('元データ'!$H$41:$H$49,3)</f>
        <v>1</v>
      </c>
      <c r="J7" s="82">
        <f>SUM('元データ'!M50:M81)</f>
        <v>11500</v>
      </c>
      <c r="K7" s="89">
        <f>COUNTIF('元データ'!$H$50:$H$81,4)</f>
        <v>0</v>
      </c>
      <c r="L7" s="83"/>
      <c r="M7" s="88">
        <f>COUNTIF('元データ'!$H$50:$H$81,5)</f>
        <v>0</v>
      </c>
      <c r="N7" s="82"/>
      <c r="O7" s="89">
        <f t="shared" si="0"/>
        <v>30</v>
      </c>
      <c r="P7" s="83">
        <f t="shared" si="1"/>
        <v>61300</v>
      </c>
      <c r="Q7" s="122">
        <f t="shared" si="3"/>
        <v>75</v>
      </c>
      <c r="R7" s="122">
        <f t="shared" si="4"/>
        <v>171742</v>
      </c>
      <c r="S7">
        <f>'元データ'!G81</f>
        <v>61300</v>
      </c>
      <c r="U7" s="138">
        <f t="shared" si="2"/>
        <v>1.0333333333333334</v>
      </c>
    </row>
    <row r="8" spans="1:21" ht="13.5">
      <c r="A8" s="171"/>
      <c r="B8" s="85" t="s">
        <v>192</v>
      </c>
      <c r="C8" s="89">
        <f>COUNTIF('元データ'!$H$82:$H$112,0)</f>
        <v>1</v>
      </c>
      <c r="D8" s="83">
        <f>SUM('元データ'!J82:J112)</f>
        <v>900</v>
      </c>
      <c r="E8" s="88">
        <f>COUNTIF('元データ'!$H$82:$H$112,1)</f>
        <v>16</v>
      </c>
      <c r="F8" s="82">
        <f>SUM('元データ'!K82:K112)</f>
        <v>57300</v>
      </c>
      <c r="G8" s="89">
        <f>COUNTIF('元データ'!$H$82:$H$112,2)</f>
        <v>10</v>
      </c>
      <c r="H8" s="83">
        <f>SUM('元データ'!L82:L112)</f>
        <v>35800</v>
      </c>
      <c r="I8" s="88">
        <f>COUNTIF('元データ'!$H$82:$H$112,3)</f>
        <v>4</v>
      </c>
      <c r="J8" s="82">
        <f>SUM('元データ'!M82:M112)</f>
        <v>49000</v>
      </c>
      <c r="K8" s="89">
        <f>COUNTIF('元データ'!$H$82:$H$112,4)</f>
        <v>0</v>
      </c>
      <c r="L8" s="83"/>
      <c r="M8" s="88">
        <f>COUNTIF('元データ'!$H$82:$H$112,5)</f>
        <v>0</v>
      </c>
      <c r="N8" s="82"/>
      <c r="O8" s="89">
        <f t="shared" si="0"/>
        <v>31</v>
      </c>
      <c r="P8" s="83">
        <f t="shared" si="1"/>
        <v>143000</v>
      </c>
      <c r="Q8" s="122">
        <f t="shared" si="3"/>
        <v>106</v>
      </c>
      <c r="R8" s="122">
        <f t="shared" si="4"/>
        <v>314742</v>
      </c>
      <c r="S8">
        <f>'元データ'!G112</f>
        <v>143000</v>
      </c>
      <c r="U8" s="138">
        <f t="shared" si="2"/>
        <v>1.5483870967741935</v>
      </c>
    </row>
    <row r="9" spans="1:21" ht="13.5">
      <c r="A9" s="171"/>
      <c r="B9" s="85" t="s">
        <v>193</v>
      </c>
      <c r="C9" s="89">
        <f>COUNTIF('元データ'!$H$113:$H$132,0)</f>
        <v>0</v>
      </c>
      <c r="D9" s="83">
        <f>SUM('元データ'!J113:J132)</f>
        <v>0</v>
      </c>
      <c r="E9" s="88">
        <f>COUNTIF('元データ'!$H$113:$H$132,1)</f>
        <v>12</v>
      </c>
      <c r="F9" s="82">
        <f>SUM('元データ'!K113:K132)</f>
        <v>35100</v>
      </c>
      <c r="G9" s="89">
        <f>COUNTIF('元データ'!$H$113:$H$132,2)</f>
        <v>7</v>
      </c>
      <c r="H9" s="83">
        <f>SUM('元データ'!L113:L132)</f>
        <v>50000</v>
      </c>
      <c r="I9" s="88">
        <f>COUNTIF('元データ'!$H$113:$H$132,3)</f>
        <v>1</v>
      </c>
      <c r="J9" s="82">
        <f>SUM('元データ'!M113:M132)</f>
        <v>5600</v>
      </c>
      <c r="K9" s="89">
        <f>COUNTIF('元データ'!$H$113:$H$132,4)</f>
        <v>0</v>
      </c>
      <c r="L9" s="83"/>
      <c r="M9" s="88">
        <f>COUNTIF('元データ'!$H$113:$H$132,5)</f>
        <v>0</v>
      </c>
      <c r="N9" s="82"/>
      <c r="O9" s="89">
        <f t="shared" si="0"/>
        <v>20</v>
      </c>
      <c r="P9" s="83">
        <f t="shared" si="1"/>
        <v>90700</v>
      </c>
      <c r="Q9" s="122">
        <f t="shared" si="3"/>
        <v>126</v>
      </c>
      <c r="R9" s="122">
        <f t="shared" si="4"/>
        <v>405442</v>
      </c>
      <c r="S9">
        <f>'元データ'!G132</f>
        <v>90700</v>
      </c>
      <c r="U9" s="138">
        <f t="shared" si="2"/>
        <v>1.45</v>
      </c>
    </row>
    <row r="10" spans="1:21" ht="13.5">
      <c r="A10" s="171"/>
      <c r="B10" s="85" t="s">
        <v>194</v>
      </c>
      <c r="C10" s="89">
        <f>COUNTIF('元データ'!$H$133:$H$145,0)</f>
        <v>0</v>
      </c>
      <c r="D10" s="83">
        <f>SUM('元データ'!J133:J145)</f>
        <v>0</v>
      </c>
      <c r="E10" s="88">
        <f>COUNTIF('元データ'!$H$133:$H$145,1)</f>
        <v>4</v>
      </c>
      <c r="F10" s="82">
        <f>SUM('元データ'!K133:K145)</f>
        <v>14800</v>
      </c>
      <c r="G10" s="89">
        <f>COUNTIF('元データ'!$H$133:$H$145,2)</f>
        <v>8</v>
      </c>
      <c r="H10" s="83">
        <f>SUM('元データ'!L133:L145)</f>
        <v>48400</v>
      </c>
      <c r="I10" s="88">
        <f>COUNTIF('元データ'!$H$133:$H$145,3)</f>
        <v>1</v>
      </c>
      <c r="J10" s="82">
        <f>SUM('元データ'!M133:M145)</f>
        <v>8300</v>
      </c>
      <c r="K10" s="89">
        <f>COUNTIF('元データ'!$H$133:$H$145,4)</f>
        <v>0</v>
      </c>
      <c r="L10" s="83"/>
      <c r="M10" s="88">
        <f>COUNTIF('元データ'!$H$133:$H$145,5)</f>
        <v>0</v>
      </c>
      <c r="N10" s="82"/>
      <c r="O10" s="89">
        <f t="shared" si="0"/>
        <v>13</v>
      </c>
      <c r="P10" s="83">
        <f t="shared" si="1"/>
        <v>71500</v>
      </c>
      <c r="Q10" s="122">
        <f t="shared" si="3"/>
        <v>139</v>
      </c>
      <c r="R10" s="122">
        <f t="shared" si="4"/>
        <v>476942</v>
      </c>
      <c r="S10">
        <f>'元データ'!G145</f>
        <v>71500</v>
      </c>
      <c r="U10" s="138">
        <f t="shared" si="2"/>
        <v>1.7692307692307692</v>
      </c>
    </row>
    <row r="11" spans="1:21" ht="13.5">
      <c r="A11" s="171"/>
      <c r="B11" s="85" t="s">
        <v>195</v>
      </c>
      <c r="C11" s="89">
        <f>COUNTIF('元データ'!$H$146:$H$162,0)</f>
        <v>2</v>
      </c>
      <c r="D11" s="83">
        <f>SUM('元データ'!J146:J162)</f>
        <v>1100</v>
      </c>
      <c r="E11" s="88">
        <f>COUNTIF('元データ'!$H$146:$H$162,1)</f>
        <v>5</v>
      </c>
      <c r="F11" s="82">
        <f>SUM('元データ'!K146:K162)</f>
        <v>12300</v>
      </c>
      <c r="G11" s="89">
        <f>COUNTIF('元データ'!$H$146:$H$162,2)</f>
        <v>8</v>
      </c>
      <c r="H11" s="83">
        <f>SUM('元データ'!L146:L162)</f>
        <v>50200</v>
      </c>
      <c r="I11" s="88">
        <f>COUNTIF('元データ'!$H$146:$H$162,3)</f>
        <v>2</v>
      </c>
      <c r="J11" s="82">
        <f>SUM('元データ'!M146:M162)</f>
        <v>20300</v>
      </c>
      <c r="K11" s="89">
        <f>COUNTIF('元データ'!$H$146:$H$162,4)</f>
        <v>0</v>
      </c>
      <c r="L11" s="83"/>
      <c r="M11" s="88">
        <f>COUNTIF('元データ'!$H$146:$H$162,5)</f>
        <v>0</v>
      </c>
      <c r="N11" s="82"/>
      <c r="O11" s="89">
        <f t="shared" si="0"/>
        <v>17</v>
      </c>
      <c r="P11" s="83">
        <f t="shared" si="1"/>
        <v>83900</v>
      </c>
      <c r="Q11" s="122">
        <f t="shared" si="3"/>
        <v>156</v>
      </c>
      <c r="R11" s="122">
        <f t="shared" si="4"/>
        <v>560842</v>
      </c>
      <c r="S11">
        <f>'元データ'!G162</f>
        <v>83900</v>
      </c>
      <c r="U11" s="138">
        <f t="shared" si="2"/>
        <v>1.588235294117647</v>
      </c>
    </row>
    <row r="12" spans="1:21" ht="13.5">
      <c r="A12" s="171"/>
      <c r="B12" s="85" t="s">
        <v>196</v>
      </c>
      <c r="C12" s="89">
        <f>COUNTIF('元データ'!$H$163:$H$176,0)</f>
        <v>3</v>
      </c>
      <c r="D12" s="83">
        <f>SUM('元データ'!J163:J176)</f>
        <v>1300</v>
      </c>
      <c r="E12" s="88">
        <f>COUNTIF('元データ'!$H$163:$H$176,1)</f>
        <v>2</v>
      </c>
      <c r="F12" s="82">
        <f>SUM('元データ'!K163:K176)</f>
        <v>1700</v>
      </c>
      <c r="G12" s="89">
        <f>COUNTIF('元データ'!$H$163:$H$176,2)</f>
        <v>2</v>
      </c>
      <c r="H12" s="83">
        <f>SUM('元データ'!L163:L176)</f>
        <v>20000</v>
      </c>
      <c r="I12" s="88">
        <f>COUNTIF('元データ'!$H$163:$H$176,3)</f>
        <v>7</v>
      </c>
      <c r="J12" s="82">
        <f>SUM('元データ'!M163:M176)</f>
        <v>58100</v>
      </c>
      <c r="K12" s="89">
        <f>COUNTIF('元データ'!$H$163:$H$176,4)</f>
        <v>0</v>
      </c>
      <c r="L12" s="83"/>
      <c r="M12" s="88">
        <f>COUNTIF('元データ'!$H$163:$H$176,5)</f>
        <v>0</v>
      </c>
      <c r="N12" s="82"/>
      <c r="O12" s="89">
        <f t="shared" si="0"/>
        <v>14</v>
      </c>
      <c r="P12" s="83">
        <f t="shared" si="1"/>
        <v>81100</v>
      </c>
      <c r="Q12" s="122">
        <f t="shared" si="3"/>
        <v>170</v>
      </c>
      <c r="R12" s="122">
        <f t="shared" si="4"/>
        <v>641942</v>
      </c>
      <c r="S12">
        <f>'元データ'!G176</f>
        <v>81100</v>
      </c>
      <c r="U12" s="138">
        <f t="shared" si="2"/>
        <v>1.9285714285714286</v>
      </c>
    </row>
    <row r="13" spans="1:21" ht="13.5">
      <c r="A13" s="171"/>
      <c r="B13" s="85" t="s">
        <v>197</v>
      </c>
      <c r="C13" s="89">
        <f>COUNTIF('元データ'!$H$177:$H$187,0)</f>
        <v>0</v>
      </c>
      <c r="D13" s="83">
        <f>SUM('元データ'!J177:J186)</f>
        <v>0</v>
      </c>
      <c r="E13" s="88">
        <f>COUNTIF('元データ'!$H$177:$H$186,1)</f>
        <v>0</v>
      </c>
      <c r="F13" s="82">
        <f>SUM('元データ'!K177:K186)</f>
        <v>0</v>
      </c>
      <c r="G13" s="89">
        <f>COUNTIF('元データ'!$H$177:$H$186,2)</f>
        <v>5</v>
      </c>
      <c r="H13" s="83">
        <f>SUM('元データ'!L177:L186)</f>
        <v>22400</v>
      </c>
      <c r="I13" s="88">
        <f>COUNTIF('元データ'!$H$177:$H$186,3)</f>
        <v>5</v>
      </c>
      <c r="J13" s="82">
        <f>SUM('元データ'!M177:M186)</f>
        <v>56800</v>
      </c>
      <c r="K13" s="89">
        <f>COUNTIF('元データ'!$H$177:$H$186,4)</f>
        <v>0</v>
      </c>
      <c r="L13" s="83"/>
      <c r="M13" s="88">
        <f>COUNTIF('元データ'!$H$177:$H$186,5)</f>
        <v>0</v>
      </c>
      <c r="N13" s="82"/>
      <c r="O13" s="89">
        <f>C13+E13+G13+I13+K13+M13</f>
        <v>10</v>
      </c>
      <c r="P13" s="83">
        <f>D13+F13+H13+J13+L13+N13</f>
        <v>79200</v>
      </c>
      <c r="Q13" s="122">
        <f t="shared" si="3"/>
        <v>180</v>
      </c>
      <c r="R13" s="122">
        <f t="shared" si="4"/>
        <v>721142</v>
      </c>
      <c r="S13">
        <f>'元データ'!G186</f>
        <v>79200</v>
      </c>
      <c r="U13" s="138">
        <f t="shared" si="2"/>
        <v>2.5</v>
      </c>
    </row>
    <row r="14" spans="1:21" ht="13.5">
      <c r="A14" s="171"/>
      <c r="B14" s="86" t="s">
        <v>198</v>
      </c>
      <c r="C14" s="94">
        <f>COUNTIF('元データ'!$H$187:$H$202,0)</f>
        <v>1</v>
      </c>
      <c r="D14" s="95">
        <f>SUM('元データ'!J187:J202)</f>
        <v>300</v>
      </c>
      <c r="E14" s="96">
        <f>COUNTIF('元データ'!$H$187:$H$202,1)</f>
        <v>3</v>
      </c>
      <c r="F14" s="97">
        <f>SUM('元データ'!K187:K202)</f>
        <v>3100</v>
      </c>
      <c r="G14" s="94">
        <f>COUNTIF('元データ'!$H$187:$H$202,2)</f>
        <v>4</v>
      </c>
      <c r="H14" s="95">
        <f>SUM('元データ'!L187:L202)</f>
        <v>8800</v>
      </c>
      <c r="I14" s="96">
        <f>COUNTIF('元データ'!$H$187:$H$202,3)</f>
        <v>7</v>
      </c>
      <c r="J14" s="97">
        <f>SUM('元データ'!M187:M202)</f>
        <v>77100</v>
      </c>
      <c r="K14" s="94">
        <f>COUNTIF('元データ'!$H$187:$H$202,4)</f>
        <v>1</v>
      </c>
      <c r="L14" s="95">
        <f>SUM('元データ'!N187:N202)</f>
        <v>20000</v>
      </c>
      <c r="M14" s="96">
        <f>COUNTIF('元データ'!$H$177:$H$186,5)</f>
        <v>0</v>
      </c>
      <c r="N14" s="97"/>
      <c r="O14" s="94">
        <f>C14+E14+G14+I14+K14+M14</f>
        <v>16</v>
      </c>
      <c r="P14" s="95">
        <f>D14+F14+H14+J14+L14+N14</f>
        <v>109300</v>
      </c>
      <c r="Q14" s="122">
        <f t="shared" si="3"/>
        <v>196</v>
      </c>
      <c r="R14" s="122">
        <f t="shared" si="4"/>
        <v>830442</v>
      </c>
      <c r="S14">
        <f>'元データ'!G202</f>
        <v>109300</v>
      </c>
      <c r="U14" s="138">
        <f t="shared" si="2"/>
        <v>2.25</v>
      </c>
    </row>
    <row r="15" spans="1:21" ht="13.5">
      <c r="A15" s="172"/>
      <c r="B15" s="87" t="s">
        <v>205</v>
      </c>
      <c r="C15" s="98">
        <f>SUM(C4:C14)</f>
        <v>30</v>
      </c>
      <c r="D15" s="99">
        <f aca="true" t="shared" si="5" ref="D15:N15">SUM(D4:D14)</f>
        <v>26324</v>
      </c>
      <c r="E15" s="100">
        <f t="shared" si="5"/>
        <v>72</v>
      </c>
      <c r="F15" s="101">
        <f t="shared" si="5"/>
        <v>185318</v>
      </c>
      <c r="G15" s="98">
        <f t="shared" si="5"/>
        <v>59</v>
      </c>
      <c r="H15" s="99">
        <f t="shared" si="5"/>
        <v>298600</v>
      </c>
      <c r="I15" s="100">
        <f t="shared" si="5"/>
        <v>34</v>
      </c>
      <c r="J15" s="101">
        <f t="shared" si="5"/>
        <v>300200</v>
      </c>
      <c r="K15" s="98">
        <f t="shared" si="5"/>
        <v>1</v>
      </c>
      <c r="L15" s="99">
        <f t="shared" si="5"/>
        <v>20000</v>
      </c>
      <c r="M15" s="100">
        <f t="shared" si="5"/>
        <v>0</v>
      </c>
      <c r="N15" s="101">
        <f t="shared" si="5"/>
        <v>0</v>
      </c>
      <c r="O15" s="98">
        <f>SUM(O4:O14)</f>
        <v>196</v>
      </c>
      <c r="P15" s="99">
        <f>SUM(P4:P14)</f>
        <v>830442</v>
      </c>
      <c r="Q15" s="122"/>
      <c r="R15" s="122"/>
      <c r="S15" s="6">
        <f>SUM(S4:S14)</f>
        <v>830442</v>
      </c>
      <c r="U15" s="138">
        <f t="shared" si="2"/>
        <v>1.510204081632653</v>
      </c>
    </row>
    <row r="16" spans="1:21" ht="13.5">
      <c r="A16" s="171" t="s">
        <v>239</v>
      </c>
      <c r="B16" s="120" t="s">
        <v>224</v>
      </c>
      <c r="C16" s="132">
        <f>COUNTIF('元データ'!$H$203:$H$215,0)</f>
        <v>0</v>
      </c>
      <c r="D16" s="133">
        <f>SUM('元データ'!J203:J215)</f>
        <v>0</v>
      </c>
      <c r="E16" s="134">
        <f>COUNTIF('元データ'!$H$203:$H$215,1)</f>
        <v>2</v>
      </c>
      <c r="F16" s="135">
        <f>SUM('元データ'!K203:K215)</f>
        <v>2300</v>
      </c>
      <c r="G16" s="132">
        <f>COUNTIF('元データ'!$H$203:$H$215,2)</f>
        <v>2</v>
      </c>
      <c r="H16" s="133">
        <f>SUM('元データ'!L203:L215)</f>
        <v>4200</v>
      </c>
      <c r="I16" s="134">
        <f>COUNTIF('元データ'!$H$203:$H$215,3)</f>
        <v>8</v>
      </c>
      <c r="J16" s="135">
        <f>SUM('元データ'!M203:M215)</f>
        <v>61600</v>
      </c>
      <c r="K16" s="132">
        <f>COUNTIF('元データ'!$H$203:$H$215,4)</f>
        <v>1</v>
      </c>
      <c r="L16" s="133">
        <f>SUM('元データ'!N203:N215)</f>
        <v>20000</v>
      </c>
      <c r="M16" s="134">
        <f>COUNTIF('元データ'!$H$203:$H$215,5)</f>
        <v>0</v>
      </c>
      <c r="N16" s="119"/>
      <c r="O16" s="116">
        <f aca="true" t="shared" si="6" ref="O16:P21">C16+E16+G16+I16+K16+M16</f>
        <v>13</v>
      </c>
      <c r="P16" s="117">
        <f t="shared" si="6"/>
        <v>88100</v>
      </c>
      <c r="Q16" s="122">
        <f>Q14+O16</f>
        <v>209</v>
      </c>
      <c r="R16" s="122">
        <f>R14+P16</f>
        <v>918542</v>
      </c>
      <c r="S16">
        <f>'元データ'!G215</f>
        <v>88100</v>
      </c>
      <c r="U16" s="138">
        <f t="shared" si="2"/>
        <v>2.6153846153846154</v>
      </c>
    </row>
    <row r="17" spans="1:21" ht="13.5">
      <c r="A17" s="171"/>
      <c r="B17" s="85" t="s">
        <v>188</v>
      </c>
      <c r="C17" s="89">
        <f>COUNTIF('元データ'!$H$216:$H$225,0)</f>
        <v>1</v>
      </c>
      <c r="D17" s="83">
        <f>SUM('元データ'!J216:J226)</f>
        <v>800</v>
      </c>
      <c r="E17" s="88">
        <f>COUNTIF('元データ'!$H$216:$H$226,1)</f>
        <v>0</v>
      </c>
      <c r="F17" s="82">
        <f>SUM('元データ'!K216:K226)</f>
        <v>0</v>
      </c>
      <c r="G17" s="89">
        <f>COUNTIF('元データ'!$H$216:$H$226,2)</f>
        <v>2</v>
      </c>
      <c r="H17" s="83">
        <f>SUM('元データ'!L216:L226)</f>
        <v>16200</v>
      </c>
      <c r="I17" s="88">
        <f>COUNTIF('元データ'!$H$216:$H$226,3)</f>
        <v>7</v>
      </c>
      <c r="J17" s="82">
        <f>SUM('元データ'!M216:M226)</f>
        <v>48100</v>
      </c>
      <c r="K17" s="89">
        <f>COUNTIF('元データ'!$H$216:$H$226,4)</f>
        <v>1</v>
      </c>
      <c r="L17" s="83">
        <f>SUM('元データ'!N216:N226)</f>
        <v>2000</v>
      </c>
      <c r="M17" s="88">
        <f>COUNTIF('元データ'!$H$203:$H$215,5)</f>
        <v>0</v>
      </c>
      <c r="N17" s="82"/>
      <c r="O17" s="89">
        <f t="shared" si="6"/>
        <v>11</v>
      </c>
      <c r="P17" s="83">
        <f t="shared" si="6"/>
        <v>67100</v>
      </c>
      <c r="Q17" s="122">
        <f aca="true" t="shared" si="7" ref="Q17:R19">Q16+O17</f>
        <v>220</v>
      </c>
      <c r="R17" s="122">
        <f t="shared" si="7"/>
        <v>985642</v>
      </c>
      <c r="S17">
        <f>'元データ'!G226</f>
        <v>67100</v>
      </c>
      <c r="U17" s="138">
        <f t="shared" si="2"/>
        <v>2.6363636363636362</v>
      </c>
    </row>
    <row r="18" spans="1:21" ht="13.5">
      <c r="A18" s="171"/>
      <c r="B18" s="85" t="s">
        <v>189</v>
      </c>
      <c r="C18" s="89">
        <f>COUNTIF('元データ'!$H$227:$H$236,0)</f>
        <v>0</v>
      </c>
      <c r="D18" s="83">
        <f>SUM('元データ'!J227:J236)</f>
        <v>0</v>
      </c>
      <c r="E18" s="88">
        <f>COUNTIF('元データ'!$H$226:$H$227,1)</f>
        <v>0</v>
      </c>
      <c r="F18" s="82">
        <f>SUM('元データ'!K227:K236)</f>
        <v>0</v>
      </c>
      <c r="G18" s="89">
        <f>COUNTIF('元データ'!$H$227:$H$236,2)</f>
        <v>5</v>
      </c>
      <c r="H18" s="83">
        <f>SUM('元データ'!L227:L236)</f>
        <v>24600</v>
      </c>
      <c r="I18" s="88">
        <f>COUNTIF('元データ'!$H$227:$H$236,3)</f>
        <v>4</v>
      </c>
      <c r="J18" s="82">
        <f>SUM('元データ'!M227:M236)</f>
        <v>27900</v>
      </c>
      <c r="K18" s="89">
        <f>COUNTIF('元データ'!$H$227:$H$236,4)</f>
        <v>0</v>
      </c>
      <c r="L18" s="83">
        <f>SUM('元データ'!N227:N236)</f>
        <v>0</v>
      </c>
      <c r="M18" s="88">
        <f>COUNTIF('元データ'!$H$227:$H$236,5)</f>
        <v>1</v>
      </c>
      <c r="N18" s="83">
        <f>SUM('元データ'!O227:O236)</f>
        <v>106400</v>
      </c>
      <c r="O18" s="89">
        <f t="shared" si="6"/>
        <v>10</v>
      </c>
      <c r="P18" s="83">
        <f t="shared" si="6"/>
        <v>158900</v>
      </c>
      <c r="Q18" s="122">
        <f t="shared" si="7"/>
        <v>230</v>
      </c>
      <c r="R18" s="122">
        <f t="shared" si="7"/>
        <v>1144542</v>
      </c>
      <c r="S18">
        <f>'元データ'!F236</f>
        <v>1144542</v>
      </c>
      <c r="U18" s="138">
        <f t="shared" si="2"/>
        <v>2.7</v>
      </c>
    </row>
    <row r="19" spans="1:21" ht="13.5">
      <c r="A19" s="171"/>
      <c r="B19" s="85" t="s">
        <v>190</v>
      </c>
      <c r="C19" s="89">
        <f>COUNTIF('元データ'!$H$237:$H$250,0)</f>
        <v>0</v>
      </c>
      <c r="D19" s="83">
        <f>SUM('元データ'!J237:J250)</f>
        <v>0</v>
      </c>
      <c r="E19" s="88">
        <f>COUNTIF('元データ'!$H$237:$H$250,1)</f>
        <v>7</v>
      </c>
      <c r="F19" s="82">
        <f>SUM('元データ'!K237:K250)</f>
        <v>12300</v>
      </c>
      <c r="G19" s="89">
        <f>COUNTIF('元データ'!$H$237:$H$250,2)</f>
        <v>3</v>
      </c>
      <c r="H19" s="83">
        <f>SUM('元データ'!L237:L250)</f>
        <v>19000</v>
      </c>
      <c r="I19" s="88">
        <f>COUNTIF('元データ'!$H$237:$H$250,3)</f>
        <v>4</v>
      </c>
      <c r="J19" s="82">
        <f>SUM('元データ'!M237:M250)</f>
        <v>21800</v>
      </c>
      <c r="K19" s="89">
        <f>COUNTIF('元データ'!$H$237:$H$250,4)</f>
        <v>0</v>
      </c>
      <c r="L19" s="83">
        <f>SUM('元データ'!N237:N250)</f>
        <v>0</v>
      </c>
      <c r="M19" s="88">
        <f>COUNTIF('元データ'!$H$237:$H$250,5)</f>
        <v>0</v>
      </c>
      <c r="N19" s="83">
        <f>SUM('元データ'!O237:O250)</f>
        <v>0</v>
      </c>
      <c r="O19" s="89">
        <f t="shared" si="6"/>
        <v>14</v>
      </c>
      <c r="P19" s="83">
        <f t="shared" si="6"/>
        <v>53100</v>
      </c>
      <c r="Q19" s="122">
        <f t="shared" si="7"/>
        <v>244</v>
      </c>
      <c r="R19" s="122">
        <f t="shared" si="7"/>
        <v>1197642</v>
      </c>
      <c r="S19">
        <f>'元データ'!G250</f>
        <v>53100</v>
      </c>
      <c r="U19" s="138">
        <f t="shared" si="2"/>
        <v>1.7857142857142858</v>
      </c>
    </row>
    <row r="20" spans="1:21" ht="13.5">
      <c r="A20" s="171"/>
      <c r="B20" s="85" t="s">
        <v>191</v>
      </c>
      <c r="C20" s="89">
        <f>COUNTIF('元データ'!$H$251:$H$264,0)</f>
        <v>1</v>
      </c>
      <c r="D20" s="83">
        <f>SUM('元データ'!J251:J264)</f>
        <v>400</v>
      </c>
      <c r="E20" s="88">
        <f>COUNTIF('元データ'!$H$251:$H$264,1)</f>
        <v>3</v>
      </c>
      <c r="F20" s="82">
        <f>SUM('元データ'!K251:K264)</f>
        <v>4000</v>
      </c>
      <c r="G20" s="89">
        <f>COUNTIF('元データ'!$H$251:$H$264,2)</f>
        <v>0</v>
      </c>
      <c r="H20" s="83">
        <f>SUM('元データ'!L251:L264)</f>
        <v>0</v>
      </c>
      <c r="I20" s="88">
        <f>COUNTIF('元データ'!$H$251:$H$264,3)</f>
        <v>8</v>
      </c>
      <c r="J20" s="82">
        <f>SUM('元データ'!M251:M264)</f>
        <v>58700</v>
      </c>
      <c r="K20" s="89">
        <f>COUNTIF('元データ'!$H$251:$H$264,4)</f>
        <v>1</v>
      </c>
      <c r="L20" s="83">
        <f>SUM('元データ'!N251:N264)</f>
        <v>11600</v>
      </c>
      <c r="M20" s="88">
        <f>COUNTIF('元データ'!$H$251:$H$264,5)</f>
        <v>1</v>
      </c>
      <c r="N20" s="83">
        <f>SUM('元データ'!O251:O264)</f>
        <v>43800</v>
      </c>
      <c r="O20" s="89">
        <f t="shared" si="6"/>
        <v>14</v>
      </c>
      <c r="P20" s="83">
        <f t="shared" si="6"/>
        <v>118500</v>
      </c>
      <c r="Q20" s="122">
        <f aca="true" t="shared" si="8" ref="Q20:R24">Q19+O20</f>
        <v>258</v>
      </c>
      <c r="R20" s="122">
        <f t="shared" si="8"/>
        <v>1316142</v>
      </c>
      <c r="S20">
        <f>'元データ'!G264</f>
        <v>118500</v>
      </c>
      <c r="U20" s="138">
        <f t="shared" si="2"/>
        <v>2.5714285714285716</v>
      </c>
    </row>
    <row r="21" spans="1:21" ht="13.5">
      <c r="A21" s="171"/>
      <c r="B21" s="85" t="s">
        <v>192</v>
      </c>
      <c r="C21" s="89">
        <f>COUNTIF('元データ'!$H$265:$H$277,0)</f>
        <v>1</v>
      </c>
      <c r="D21" s="83">
        <f>SUM('元データ'!J265:J277)</f>
        <v>1000</v>
      </c>
      <c r="E21" s="88">
        <f>COUNTIF('元データ'!$H$265:$H$277,1)</f>
        <v>2</v>
      </c>
      <c r="F21" s="82">
        <f>SUM('元データ'!K265:K277)</f>
        <v>1900</v>
      </c>
      <c r="G21" s="89">
        <f>COUNTIF('元データ'!$H$265:$H$277,2)</f>
        <v>3</v>
      </c>
      <c r="H21" s="83">
        <f>SUM('元データ'!L265:L277)</f>
        <v>12200</v>
      </c>
      <c r="I21" s="88">
        <f>COUNTIF('元データ'!$H$265:$H$277,3)</f>
        <v>6</v>
      </c>
      <c r="J21" s="82">
        <f>SUM('元データ'!M265:M277)</f>
        <v>41900</v>
      </c>
      <c r="K21" s="89">
        <f>COUNTIF('元データ'!$H$265:$H$277,4)</f>
        <v>1</v>
      </c>
      <c r="L21" s="83">
        <f>SUM('元データ'!N265:N277)</f>
        <v>9200</v>
      </c>
      <c r="M21" s="88">
        <f>COUNTIF('元データ'!$H$265:$H$277,5)</f>
        <v>0</v>
      </c>
      <c r="N21" s="83">
        <f>SUM('元データ'!O265:O277)</f>
        <v>0</v>
      </c>
      <c r="O21" s="89">
        <f t="shared" si="6"/>
        <v>13</v>
      </c>
      <c r="P21" s="83">
        <f t="shared" si="6"/>
        <v>66200</v>
      </c>
      <c r="Q21" s="122">
        <f t="shared" si="8"/>
        <v>271</v>
      </c>
      <c r="R21" s="122">
        <f t="shared" si="8"/>
        <v>1382342</v>
      </c>
      <c r="S21">
        <f>'元データ'!G277</f>
        <v>66200</v>
      </c>
      <c r="U21" s="138">
        <f t="shared" si="2"/>
        <v>2.3076923076923075</v>
      </c>
    </row>
    <row r="22" spans="1:21" ht="13.5">
      <c r="A22" s="171"/>
      <c r="B22" s="85" t="s">
        <v>193</v>
      </c>
      <c r="C22" s="89">
        <f>COUNTIF('元データ'!$H$278:$H$290,0)</f>
        <v>0</v>
      </c>
      <c r="D22" s="83">
        <f>SUM('元データ'!J278:J290)</f>
        <v>0</v>
      </c>
      <c r="E22" s="88">
        <f>COUNTIF('元データ'!$H$278:$H$290,1)</f>
        <v>2</v>
      </c>
      <c r="F22" s="82">
        <f>SUM('元データ'!K278:K290)</f>
        <v>3200</v>
      </c>
      <c r="G22" s="89">
        <f>COUNTIF('元データ'!$H$278:$H$290,2)</f>
        <v>6</v>
      </c>
      <c r="H22" s="83">
        <f>SUM('元データ'!L278:L290)</f>
        <v>31200</v>
      </c>
      <c r="I22" s="88">
        <f>COUNTIF('元データ'!$H$278:$H$290,3)</f>
        <v>3</v>
      </c>
      <c r="J22" s="82">
        <f>SUM('元データ'!M278:M290)</f>
        <v>28300</v>
      </c>
      <c r="K22" s="89">
        <f>COUNTIF('元データ'!$H$278:$H$290,4)</f>
        <v>2</v>
      </c>
      <c r="L22" s="83">
        <f>SUM('元データ'!N278:N290)</f>
        <v>10000</v>
      </c>
      <c r="M22" s="88">
        <f>COUNTIF('元データ'!$H$265:$H$277,5)</f>
        <v>0</v>
      </c>
      <c r="N22" s="83">
        <f>SUM('元データ'!O266:O278)</f>
        <v>0</v>
      </c>
      <c r="O22" s="89">
        <f aca="true" t="shared" si="9" ref="O22:P24">C22+E22+G22+I22+K22+M22</f>
        <v>13</v>
      </c>
      <c r="P22" s="83">
        <f t="shared" si="9"/>
        <v>72700</v>
      </c>
      <c r="Q22" s="122">
        <f t="shared" si="8"/>
        <v>284</v>
      </c>
      <c r="R22" s="122">
        <f t="shared" si="8"/>
        <v>1455042</v>
      </c>
      <c r="S22">
        <f>'元データ'!G290</f>
        <v>72700</v>
      </c>
      <c r="U22" s="138">
        <f t="shared" si="2"/>
        <v>2.3846153846153846</v>
      </c>
    </row>
    <row r="23" spans="1:21" ht="13.5">
      <c r="A23" s="171"/>
      <c r="B23" s="85" t="s">
        <v>194</v>
      </c>
      <c r="C23" s="89">
        <f>COUNTIF('元データ'!$H$291:$H$302,0)</f>
        <v>0</v>
      </c>
      <c r="D23" s="83">
        <f>SUM('元データ'!J291:J302)</f>
        <v>0</v>
      </c>
      <c r="E23" s="88">
        <f>COUNTIF('元データ'!$H$291:$H$302,1)</f>
        <v>0</v>
      </c>
      <c r="F23" s="82">
        <f>SUM('元データ'!K291:K302)</f>
        <v>0</v>
      </c>
      <c r="G23" s="89">
        <f>COUNTIF('元データ'!$H$291:$H$302,2)</f>
        <v>2</v>
      </c>
      <c r="H23" s="83">
        <f>SUM('元データ'!L291:L302)</f>
        <v>11000</v>
      </c>
      <c r="I23" s="88">
        <f>COUNTIF('元データ'!$H$291:$H$302,3)</f>
        <v>6</v>
      </c>
      <c r="J23" s="82">
        <f>SUM('元データ'!M291:M302)</f>
        <v>49300</v>
      </c>
      <c r="K23" s="89">
        <f>COUNTIF('元データ'!$H$291:$H$302,4)</f>
        <v>4</v>
      </c>
      <c r="L23" s="83">
        <f>SUM('元データ'!N291:N302)</f>
        <v>45000</v>
      </c>
      <c r="M23" s="88">
        <f>COUNTIF('元データ'!$H$291:$H$302,5)</f>
        <v>0</v>
      </c>
      <c r="N23" s="83">
        <f>SUM('元データ'!O291:O302)</f>
        <v>0</v>
      </c>
      <c r="O23" s="89">
        <f t="shared" si="9"/>
        <v>12</v>
      </c>
      <c r="P23" s="83">
        <f t="shared" si="9"/>
        <v>105300</v>
      </c>
      <c r="Q23" s="122">
        <f t="shared" si="8"/>
        <v>296</v>
      </c>
      <c r="R23" s="122">
        <f t="shared" si="8"/>
        <v>1560342</v>
      </c>
      <c r="S23">
        <f>'元データ'!G302</f>
        <v>105300</v>
      </c>
      <c r="U23" s="138">
        <f>($C$2*C23+$E$2*E23+$G$2*G23+$I$2*I23+$K$2*K23+5*M23)/O23</f>
        <v>3.1666666666666665</v>
      </c>
    </row>
    <row r="24" spans="1:21" ht="13.5">
      <c r="A24" s="171"/>
      <c r="B24" s="85" t="s">
        <v>195</v>
      </c>
      <c r="C24" s="89">
        <f>COUNTIF('元データ'!$H$303:$H$312,0)</f>
        <v>0</v>
      </c>
      <c r="D24" s="83">
        <f>SUM('元データ'!J303:J312)</f>
        <v>0</v>
      </c>
      <c r="E24" s="88">
        <f>COUNTIF('元データ'!$H$303:$H$312,1)</f>
        <v>1</v>
      </c>
      <c r="F24" s="82">
        <f>SUM('元データ'!K303:K312)</f>
        <v>8300</v>
      </c>
      <c r="G24" s="89">
        <f>COUNTIF('元データ'!$H$303:$H$312,2)</f>
        <v>2</v>
      </c>
      <c r="H24" s="83">
        <f>SUM('元データ'!L303:L312)</f>
        <v>7900</v>
      </c>
      <c r="I24" s="88">
        <f>COUNTIF('元データ'!$H$303:$H$312,3)</f>
        <v>3</v>
      </c>
      <c r="J24" s="82">
        <f>SUM('元データ'!M303:M312)</f>
        <v>15700</v>
      </c>
      <c r="K24" s="89">
        <f>COUNTIF('元データ'!$H$303:$H$312,4)</f>
        <v>2</v>
      </c>
      <c r="L24" s="83">
        <f>SUM('元データ'!N303:N312)</f>
        <v>22600</v>
      </c>
      <c r="M24" s="88">
        <f>COUNTIF('元データ'!$H$303:$H$312,5)</f>
        <v>2</v>
      </c>
      <c r="N24" s="83">
        <f>SUM('元データ'!O303:O312)</f>
        <v>25500</v>
      </c>
      <c r="O24" s="89">
        <f t="shared" si="9"/>
        <v>10</v>
      </c>
      <c r="P24" s="83">
        <f t="shared" si="9"/>
        <v>80000</v>
      </c>
      <c r="Q24" s="122">
        <f t="shared" si="8"/>
        <v>306</v>
      </c>
      <c r="R24" s="122">
        <f t="shared" si="8"/>
        <v>1640342</v>
      </c>
      <c r="S24">
        <f>'元データ'!G312</f>
        <v>80000</v>
      </c>
      <c r="U24" s="138">
        <f>($C$2*C24+$E$2*E24+$G$2*G24+$I$2*I24+$K$2*K24+5*M24)/O24</f>
        <v>3.2</v>
      </c>
    </row>
    <row r="25" spans="1:21" ht="13.5">
      <c r="A25" s="171"/>
      <c r="B25" s="85" t="s">
        <v>196</v>
      </c>
      <c r="C25" s="89">
        <f>COUNTIF('元データ'!$H$313:$H$326,0)</f>
        <v>0</v>
      </c>
      <c r="D25" s="83">
        <f>SUM('元データ'!J313:J326)</f>
        <v>0</v>
      </c>
      <c r="E25" s="88">
        <f>COUNTIF('元データ'!$H$313:$H$326,1)</f>
        <v>3</v>
      </c>
      <c r="F25" s="82">
        <f>SUM('元データ'!K313:K326)</f>
        <v>3900</v>
      </c>
      <c r="G25" s="89">
        <f>COUNTIF('元データ'!$H$313:$H$326,2)</f>
        <v>4</v>
      </c>
      <c r="H25" s="83">
        <f>SUM('元データ'!L313:L326)</f>
        <v>13800</v>
      </c>
      <c r="I25" s="88">
        <f>COUNTIF('元データ'!$H$313:$H$326,3)</f>
        <v>2</v>
      </c>
      <c r="J25" s="82">
        <f>SUM('元データ'!M313:M326)</f>
        <v>6500</v>
      </c>
      <c r="K25" s="89">
        <f>COUNTIF('元データ'!$H$313:$H$326,4)</f>
        <v>5</v>
      </c>
      <c r="L25" s="83">
        <f>SUM('元データ'!N313:N326)</f>
        <v>37800</v>
      </c>
      <c r="M25" s="88">
        <f>COUNTIF('元データ'!$H$313:$H$326,5)</f>
        <v>0</v>
      </c>
      <c r="N25" s="83">
        <f>SUM('元データ'!O313:O326)</f>
        <v>0</v>
      </c>
      <c r="O25" s="89">
        <f aca="true" t="shared" si="10" ref="O25:P27">C25+E25+G25+I25+K25+M25</f>
        <v>14</v>
      </c>
      <c r="P25" s="83">
        <f t="shared" si="10"/>
        <v>62000</v>
      </c>
      <c r="Q25" s="122">
        <f aca="true" t="shared" si="11" ref="Q25:R27">Q24+O25</f>
        <v>320</v>
      </c>
      <c r="R25" s="122">
        <f t="shared" si="11"/>
        <v>1702342</v>
      </c>
      <c r="S25">
        <f>'元データ'!G326</f>
        <v>62000</v>
      </c>
      <c r="U25" s="138">
        <f>($C$2*C25+$E$2*E25+$G$2*G25+$I$2*I25+$K$2*K25+5*M25)/O25</f>
        <v>2.642857142857143</v>
      </c>
    </row>
    <row r="26" spans="1:21" ht="13.5">
      <c r="A26" s="171"/>
      <c r="B26" s="85" t="s">
        <v>197</v>
      </c>
      <c r="C26" s="89">
        <f>COUNTIF('元データ'!$H$327:$H$336,0)</f>
        <v>0</v>
      </c>
      <c r="D26" s="83">
        <f>SUM('元データ'!J327:J336)</f>
        <v>0</v>
      </c>
      <c r="E26" s="88">
        <f>COUNTIF('元データ'!$H$327:$H$336,1)</f>
        <v>4</v>
      </c>
      <c r="F26" s="82">
        <f>SUM('元データ'!K327:K336)</f>
        <v>5900</v>
      </c>
      <c r="G26" s="89">
        <f>COUNTIF('元データ'!$H$327:$H$336,2)</f>
        <v>2</v>
      </c>
      <c r="H26" s="83">
        <f>SUM('元データ'!L327:L336)</f>
        <v>16800</v>
      </c>
      <c r="I26" s="88">
        <f>COUNTIF('元データ'!$H$327:$H$336,3)</f>
        <v>4</v>
      </c>
      <c r="J26" s="82">
        <f>SUM('元データ'!M327:M336)</f>
        <v>23700</v>
      </c>
      <c r="K26" s="89">
        <f>COUNTIF('元データ'!$H$327:$H$336,4)</f>
        <v>0</v>
      </c>
      <c r="L26" s="83">
        <f>SUM('元データ'!N327:N336)</f>
        <v>0</v>
      </c>
      <c r="M26" s="88">
        <f>COUNTIF('元データ'!$H$327:$H$336,5)</f>
        <v>0</v>
      </c>
      <c r="N26" s="83">
        <f>SUM('元データ'!O327:O336)</f>
        <v>0</v>
      </c>
      <c r="O26" s="89">
        <f>C26+E26+G26+I26+K26+M26</f>
        <v>10</v>
      </c>
      <c r="P26" s="83">
        <f>D26+F26+H26+J26+L26+N26</f>
        <v>46400</v>
      </c>
      <c r="Q26" s="122">
        <f t="shared" si="11"/>
        <v>330</v>
      </c>
      <c r="R26" s="122">
        <f t="shared" si="11"/>
        <v>1748742</v>
      </c>
      <c r="S26">
        <f>'元データ'!G336</f>
        <v>46400</v>
      </c>
      <c r="U26" s="138">
        <f>($C$2*C26+$E$2*E26+$G$2*G26+$I$2*I26+$K$2*K26+5*M26)/O26</f>
        <v>2</v>
      </c>
    </row>
    <row r="27" spans="1:21" ht="13.5">
      <c r="A27" s="171"/>
      <c r="B27" s="86" t="s">
        <v>198</v>
      </c>
      <c r="C27" s="89">
        <f>COUNTIF('元データ'!$H$337:$H$344,0)</f>
        <v>0</v>
      </c>
      <c r="D27" s="83">
        <f>SUM('元データ'!J337:J344)</f>
        <v>0</v>
      </c>
      <c r="E27" s="88">
        <f>COUNTIF('元データ'!$H$337:$H$344,1)</f>
        <v>1</v>
      </c>
      <c r="F27" s="82">
        <f>SUM('元データ'!K337:K344)</f>
        <v>2100</v>
      </c>
      <c r="G27" s="89">
        <f>COUNTIF('元データ'!$H$337:$H$344,2)</f>
        <v>2</v>
      </c>
      <c r="H27" s="83">
        <f>SUM('元データ'!L337:L344)</f>
        <v>5700</v>
      </c>
      <c r="I27" s="88">
        <f>COUNTIF('元データ'!$H$337:$H$344,3)</f>
        <v>3</v>
      </c>
      <c r="J27" s="82">
        <f>SUM('元データ'!M337:M344)</f>
        <v>14000</v>
      </c>
      <c r="K27" s="89">
        <f>COUNTIF('元データ'!$H$337:$H$344,4)</f>
        <v>2</v>
      </c>
      <c r="L27" s="83">
        <f>SUM('元データ'!N337:N344)</f>
        <v>27100</v>
      </c>
      <c r="M27" s="88">
        <f>COUNTIF('元データ'!$H$337:$H$344,5)</f>
        <v>0</v>
      </c>
      <c r="N27" s="83">
        <f>SUM('元データ'!O337:O344)</f>
        <v>0</v>
      </c>
      <c r="O27" s="94">
        <f t="shared" si="10"/>
        <v>8</v>
      </c>
      <c r="P27" s="95">
        <f t="shared" si="10"/>
        <v>48900</v>
      </c>
      <c r="Q27" s="122">
        <f t="shared" si="11"/>
        <v>338</v>
      </c>
      <c r="R27" s="122">
        <f t="shared" si="11"/>
        <v>1797642</v>
      </c>
      <c r="S27">
        <f>'元データ'!G344</f>
        <v>48900</v>
      </c>
      <c r="U27" s="138">
        <f>($C$2*C27+$E$2*E27+$G$2*G27+$I$2*I27+$K$2*K27+5*M27)/O27</f>
        <v>2.75</v>
      </c>
    </row>
    <row r="28" spans="1:19" ht="13.5">
      <c r="A28" s="172"/>
      <c r="B28" s="87" t="s">
        <v>225</v>
      </c>
      <c r="C28" s="98">
        <f aca="true" t="shared" si="12" ref="C28:P28">SUM(C16:C27)</f>
        <v>3</v>
      </c>
      <c r="D28" s="99">
        <f t="shared" si="12"/>
        <v>2200</v>
      </c>
      <c r="E28" s="98">
        <f t="shared" si="12"/>
        <v>25</v>
      </c>
      <c r="F28" s="99">
        <f t="shared" si="12"/>
        <v>43900</v>
      </c>
      <c r="G28" s="98">
        <f t="shared" si="12"/>
        <v>33</v>
      </c>
      <c r="H28" s="99">
        <f t="shared" si="12"/>
        <v>162600</v>
      </c>
      <c r="I28" s="98">
        <f t="shared" si="12"/>
        <v>58</v>
      </c>
      <c r="J28" s="99">
        <f t="shared" si="12"/>
        <v>397500</v>
      </c>
      <c r="K28" s="98">
        <f t="shared" si="12"/>
        <v>19</v>
      </c>
      <c r="L28" s="99">
        <f t="shared" si="12"/>
        <v>185300</v>
      </c>
      <c r="M28" s="98">
        <f t="shared" si="12"/>
        <v>4</v>
      </c>
      <c r="N28" s="99">
        <f t="shared" si="12"/>
        <v>175700</v>
      </c>
      <c r="O28" s="98">
        <f t="shared" si="12"/>
        <v>142</v>
      </c>
      <c r="P28" s="99">
        <f t="shared" si="12"/>
        <v>967200</v>
      </c>
      <c r="Q28" s="122"/>
      <c r="R28" s="122"/>
      <c r="S28" s="6"/>
    </row>
    <row r="29" spans="1:21" ht="13.5">
      <c r="A29" s="171" t="s">
        <v>369</v>
      </c>
      <c r="B29" s="120" t="s">
        <v>365</v>
      </c>
      <c r="C29" s="132">
        <f>COUNTIF('元データ'!$H$345:$H$352,0)</f>
        <v>0</v>
      </c>
      <c r="D29" s="133">
        <f>SUM('元データ'!J345:J352)</f>
        <v>0</v>
      </c>
      <c r="E29" s="134">
        <f>COUNTIF('元データ'!$H$345:$H$352,1)</f>
        <v>0</v>
      </c>
      <c r="F29" s="135">
        <f>SUM('元データ'!K345:K352)</f>
        <v>0</v>
      </c>
      <c r="G29" s="132">
        <f>COUNTIF('元データ'!$H$345:$H$352,2)</f>
        <v>3</v>
      </c>
      <c r="H29" s="133">
        <f>SUM('元データ'!L345:L352)</f>
        <v>12100</v>
      </c>
      <c r="I29" s="134">
        <f>COUNTIF('元データ'!$H$345:$H$352,3)</f>
        <v>3</v>
      </c>
      <c r="J29" s="135">
        <f>SUM('元データ'!M345:M352)</f>
        <v>18600</v>
      </c>
      <c r="K29" s="132">
        <f>COUNTIF('元データ'!$H$345:$H$352,4)</f>
        <v>2</v>
      </c>
      <c r="L29" s="133">
        <f>SUM('元データ'!N345:N352)</f>
        <v>26900</v>
      </c>
      <c r="M29" s="134">
        <f>COUNTIF('元データ'!$H$345:$H$352,5)</f>
        <v>0</v>
      </c>
      <c r="N29" s="135"/>
      <c r="O29" s="116">
        <f>C29+E29+G29+I29+K29+M29</f>
        <v>8</v>
      </c>
      <c r="P29" s="117">
        <f>D29+F29+H29+J29+L29+N29</f>
        <v>57600</v>
      </c>
      <c r="Q29" s="122">
        <f>Q27+O29</f>
        <v>346</v>
      </c>
      <c r="R29" s="122">
        <f>R27+P29</f>
        <v>1855242</v>
      </c>
      <c r="S29">
        <f>'元データ'!G352</f>
        <v>57600</v>
      </c>
      <c r="U29" s="138">
        <f aca="true" t="shared" si="13" ref="U29:U38">($C$2*C29+$E$2*E29+$G$2*G29+$I$2*I29+$K$2*K29+5*M29)/O29</f>
        <v>2.875</v>
      </c>
    </row>
    <row r="30" spans="1:21" ht="13.5">
      <c r="A30" s="171"/>
      <c r="B30" s="85" t="s">
        <v>366</v>
      </c>
      <c r="C30" s="89">
        <f>COUNTIF('元データ'!$H$353:$H$361,0)</f>
        <v>0</v>
      </c>
      <c r="D30" s="83">
        <f>SUM('元データ'!J353:J361)</f>
        <v>0</v>
      </c>
      <c r="E30" s="88">
        <f>COUNTIF('元データ'!$H$353:$H$361,1)</f>
        <v>3</v>
      </c>
      <c r="F30" s="82">
        <f>SUM('元データ'!K353:K361)</f>
        <v>3000</v>
      </c>
      <c r="G30" s="89">
        <f>COUNTIF('元データ'!$H$353:$H$361,2)</f>
        <v>1</v>
      </c>
      <c r="H30" s="83">
        <f>SUM('元データ'!L353:L361)</f>
        <v>6400</v>
      </c>
      <c r="I30" s="88">
        <f>COUNTIF('元データ'!$H$353:$H$361,3)</f>
        <v>2</v>
      </c>
      <c r="J30" s="82">
        <f>SUM('元データ'!M353:M361)</f>
        <v>16000</v>
      </c>
      <c r="K30" s="89">
        <f>COUNTIF('元データ'!$H$353:$H$361,4)</f>
        <v>3</v>
      </c>
      <c r="L30" s="83">
        <f>SUM('元データ'!N353:N361)</f>
        <v>33100</v>
      </c>
      <c r="M30" s="88">
        <f>COUNTIF('元データ'!$H$353:$H$361,5)</f>
        <v>0</v>
      </c>
      <c r="N30" s="83"/>
      <c r="O30" s="89">
        <f>C30+E30+G30+I30+K30+M30</f>
        <v>9</v>
      </c>
      <c r="P30" s="83">
        <f>D30+F30+H30+J30+L30+N30</f>
        <v>58500</v>
      </c>
      <c r="Q30" s="122">
        <f>Q29+O30</f>
        <v>355</v>
      </c>
      <c r="R30" s="122">
        <f>R29+P30</f>
        <v>1913742</v>
      </c>
      <c r="S30">
        <f>'元データ'!G361</f>
        <v>58500</v>
      </c>
      <c r="U30" s="138">
        <f t="shared" si="13"/>
        <v>2.5555555555555554</v>
      </c>
    </row>
    <row r="31" spans="1:21" ht="13.5">
      <c r="A31" s="171"/>
      <c r="B31" s="85" t="s">
        <v>367</v>
      </c>
      <c r="C31" s="89">
        <f>COUNTIF('元データ'!$H$362:$H$369,0)</f>
        <v>0</v>
      </c>
      <c r="D31" s="83">
        <f>SUM('元データ'!J362:J369)</f>
        <v>0</v>
      </c>
      <c r="E31" s="88">
        <f>COUNTIF('元データ'!$H$362:$H$369,1)</f>
        <v>1</v>
      </c>
      <c r="F31" s="82">
        <f>SUM('元データ'!K362:K369)</f>
        <v>1500</v>
      </c>
      <c r="G31" s="89">
        <f>COUNTIF('元データ'!$H$362:$H$369,2)</f>
        <v>1</v>
      </c>
      <c r="H31" s="83">
        <f>SUM('元データ'!L362:L369)</f>
        <v>6400</v>
      </c>
      <c r="I31" s="88">
        <f>COUNTIF('元データ'!$H$362:$H$369,3)</f>
        <v>2</v>
      </c>
      <c r="J31" s="82">
        <f>SUM('元データ'!M362:M369)</f>
        <v>16300</v>
      </c>
      <c r="K31" s="89">
        <f>COUNTIF('元データ'!$H$362:$H$369,4)</f>
        <v>4</v>
      </c>
      <c r="L31" s="83">
        <f>SUM('元データ'!N362:N369)</f>
        <v>29700</v>
      </c>
      <c r="M31" s="88"/>
      <c r="N31" s="83"/>
      <c r="O31" s="89">
        <f aca="true" t="shared" si="14" ref="O31:P33">C31+E31+G31+I31+K31+M31</f>
        <v>8</v>
      </c>
      <c r="P31" s="83">
        <f t="shared" si="14"/>
        <v>53900</v>
      </c>
      <c r="Q31" s="122">
        <f aca="true" t="shared" si="15" ref="Q31:R33">Q30+O31</f>
        <v>363</v>
      </c>
      <c r="R31" s="122">
        <f t="shared" si="15"/>
        <v>1967642</v>
      </c>
      <c r="S31">
        <f>'元データ'!G369</f>
        <v>53900</v>
      </c>
      <c r="U31" s="138">
        <f t="shared" si="13"/>
        <v>3.125</v>
      </c>
    </row>
    <row r="32" spans="1:21" ht="13.5">
      <c r="A32" s="171"/>
      <c r="B32" s="85" t="s">
        <v>190</v>
      </c>
      <c r="C32" s="89"/>
      <c r="D32" s="83"/>
      <c r="E32" s="88">
        <f>COUNTIF('元データ'!$H$370:$H$375,1)</f>
        <v>1</v>
      </c>
      <c r="F32" s="82">
        <f>SUM('元データ'!K370:K375)</f>
        <v>1500</v>
      </c>
      <c r="G32" s="89">
        <f>COUNTIF('元データ'!$H$370:$H$375,2)</f>
        <v>0</v>
      </c>
      <c r="H32" s="83">
        <f>SUM('元データ'!L370:L375)</f>
        <v>0</v>
      </c>
      <c r="I32" s="88">
        <f>COUNTIF('元データ'!$H$370:$H$375,3)</f>
        <v>3</v>
      </c>
      <c r="J32" s="82">
        <f>SUM('元データ'!M370:M375)</f>
        <v>22700</v>
      </c>
      <c r="K32" s="89">
        <f>COUNTIF('元データ'!$H$370:$H$375,4)</f>
        <v>2</v>
      </c>
      <c r="L32" s="83">
        <f>SUM('元データ'!N370:N375)</f>
        <v>9000</v>
      </c>
      <c r="M32" s="88"/>
      <c r="N32" s="83"/>
      <c r="O32" s="89">
        <f t="shared" si="14"/>
        <v>6</v>
      </c>
      <c r="P32" s="83">
        <f t="shared" si="14"/>
        <v>33200</v>
      </c>
      <c r="Q32" s="122">
        <f t="shared" si="15"/>
        <v>369</v>
      </c>
      <c r="R32" s="122">
        <f t="shared" si="15"/>
        <v>2000842</v>
      </c>
      <c r="S32">
        <f>'元データ'!G375</f>
        <v>33200</v>
      </c>
      <c r="U32" s="138">
        <f t="shared" si="13"/>
        <v>3</v>
      </c>
    </row>
    <row r="33" spans="1:21" ht="13.5">
      <c r="A33" s="171"/>
      <c r="B33" s="85" t="s">
        <v>191</v>
      </c>
      <c r="C33" s="89"/>
      <c r="D33" s="83"/>
      <c r="E33" s="88">
        <f>COUNTIF('元データ'!$H$376:$H$383,1)</f>
        <v>1</v>
      </c>
      <c r="F33" s="82">
        <f>SUM('元データ'!K376:K383)</f>
        <v>400</v>
      </c>
      <c r="G33" s="89">
        <f>COUNTIF('元データ'!$H$376:$H$383,2)</f>
        <v>1</v>
      </c>
      <c r="H33" s="83">
        <f>SUM('元データ'!L376:L383)</f>
        <v>3000</v>
      </c>
      <c r="I33" s="88">
        <f>COUNTIF('元データ'!$H$376:$H$383,3)</f>
        <v>4</v>
      </c>
      <c r="J33" s="82">
        <f>SUM('元データ'!M376:M383)</f>
        <v>41600</v>
      </c>
      <c r="K33" s="89">
        <f>COUNTIF('元データ'!$H$376:$H$383,4)</f>
        <v>2</v>
      </c>
      <c r="L33" s="83">
        <f>SUM('元データ'!N376:N383)</f>
        <v>10000</v>
      </c>
      <c r="M33" s="88"/>
      <c r="N33" s="83"/>
      <c r="O33" s="89">
        <f t="shared" si="14"/>
        <v>8</v>
      </c>
      <c r="P33" s="83">
        <f t="shared" si="14"/>
        <v>55000</v>
      </c>
      <c r="Q33" s="122">
        <f t="shared" si="15"/>
        <v>377</v>
      </c>
      <c r="R33" s="122">
        <f t="shared" si="15"/>
        <v>2055842</v>
      </c>
      <c r="S33">
        <f>'元データ'!G383</f>
        <v>55000</v>
      </c>
      <c r="U33" s="138">
        <f t="shared" si="13"/>
        <v>2.875</v>
      </c>
    </row>
    <row r="34" spans="1:21" ht="13.5">
      <c r="A34" s="171"/>
      <c r="B34" s="85" t="s">
        <v>192</v>
      </c>
      <c r="C34" s="89"/>
      <c r="D34" s="83"/>
      <c r="E34" s="88">
        <f>COUNTIF('元データ'!$H$384:$H$388,1)</f>
        <v>0</v>
      </c>
      <c r="F34" s="82">
        <f>SUM('元データ'!K384:K388)</f>
        <v>0</v>
      </c>
      <c r="G34" s="89">
        <f>COUNTIF('元データ'!$H$384:$H$388,2)</f>
        <v>1</v>
      </c>
      <c r="H34" s="83">
        <f>SUM('元データ'!L384:L388)</f>
        <v>4700</v>
      </c>
      <c r="I34" s="88">
        <f>COUNTIF('元データ'!$H$384:$H$388,3)</f>
        <v>2</v>
      </c>
      <c r="J34" s="82">
        <f>SUM('元データ'!M384:M388)</f>
        <v>15900</v>
      </c>
      <c r="K34" s="89">
        <f>COUNTIF('元データ'!$H$384:$H$388,4)</f>
        <v>0</v>
      </c>
      <c r="L34" s="83">
        <f>SUM('元データ'!N384:N388)</f>
        <v>0</v>
      </c>
      <c r="M34" s="88">
        <f>COUNTIF('元データ'!$H$384:$H$388,5)</f>
        <v>2</v>
      </c>
      <c r="N34" s="83">
        <f>SUM('元データ'!O384:O388)</f>
        <v>68000</v>
      </c>
      <c r="O34" s="89">
        <f aca="true" t="shared" si="16" ref="O34:P40">C34+E34+G34+I34+K34+M34</f>
        <v>5</v>
      </c>
      <c r="P34" s="83">
        <f t="shared" si="16"/>
        <v>88600</v>
      </c>
      <c r="Q34" s="122">
        <f aca="true" t="shared" si="17" ref="Q34:R36">Q33+O34</f>
        <v>382</v>
      </c>
      <c r="R34" s="122">
        <f t="shared" si="17"/>
        <v>2144442</v>
      </c>
      <c r="S34">
        <f>'元データ'!G388</f>
        <v>88600</v>
      </c>
      <c r="U34" s="138">
        <f t="shared" si="13"/>
        <v>3.6</v>
      </c>
    </row>
    <row r="35" spans="1:21" ht="13.5">
      <c r="A35" s="171"/>
      <c r="B35" s="85" t="s">
        <v>193</v>
      </c>
      <c r="C35" s="89"/>
      <c r="D35" s="83"/>
      <c r="E35" s="88">
        <f>COUNTIF('元データ'!$H$389:$H$393,1)</f>
        <v>1</v>
      </c>
      <c r="F35" s="82">
        <f>SUM('元データ'!K389:K393)</f>
        <v>1000</v>
      </c>
      <c r="G35" s="89">
        <f>COUNTIF('元データ'!$H$389:$H$393,2)</f>
        <v>1</v>
      </c>
      <c r="H35" s="83">
        <f>SUM('元データ'!L389:L393)</f>
        <v>3800</v>
      </c>
      <c r="I35" s="88">
        <f>COUNTIF('元データ'!$H$389:$H$393,3)</f>
        <v>3</v>
      </c>
      <c r="J35" s="82">
        <f>SUM('元データ'!M389:M393)</f>
        <v>26600</v>
      </c>
      <c r="K35" s="89">
        <f>COUNTIF('元データ'!$H$389:$H$393,4)</f>
        <v>0</v>
      </c>
      <c r="L35" s="83">
        <f>SUM('元データ'!N389:N393)</f>
        <v>0</v>
      </c>
      <c r="M35" s="88">
        <f>COUNTIF('元データ'!$H$389:$H$393,5)</f>
        <v>0</v>
      </c>
      <c r="N35" s="83">
        <f>SUM('元データ'!O389:O393)</f>
        <v>0</v>
      </c>
      <c r="O35" s="89">
        <f t="shared" si="16"/>
        <v>5</v>
      </c>
      <c r="P35" s="83">
        <f t="shared" si="16"/>
        <v>31400</v>
      </c>
      <c r="Q35" s="122">
        <f t="shared" si="17"/>
        <v>387</v>
      </c>
      <c r="R35" s="122">
        <f t="shared" si="17"/>
        <v>2175842</v>
      </c>
      <c r="S35">
        <f>'元データ'!G393</f>
        <v>31400</v>
      </c>
      <c r="U35" s="138">
        <f t="shared" si="13"/>
        <v>2.4</v>
      </c>
    </row>
    <row r="36" spans="1:21" ht="13.5">
      <c r="A36" s="171"/>
      <c r="B36" s="85" t="s">
        <v>194</v>
      </c>
      <c r="C36" s="89"/>
      <c r="D36" s="83"/>
      <c r="E36" s="88">
        <f>COUNTIF('元データ'!$H$394:$H$401,1)</f>
        <v>0</v>
      </c>
      <c r="F36" s="82">
        <f>SUM('元データ'!K394:K401)</f>
        <v>0</v>
      </c>
      <c r="G36" s="89">
        <f>COUNTIF('元データ'!$H$394:$H$401,2)</f>
        <v>0</v>
      </c>
      <c r="H36" s="83">
        <f>SUM('元データ'!L394:L401)</f>
        <v>0</v>
      </c>
      <c r="I36" s="88">
        <f>COUNTIF('元データ'!$H$394:$H$401,3)</f>
        <v>5</v>
      </c>
      <c r="J36" s="82">
        <f>SUM('元データ'!M394:M401)</f>
        <v>26500</v>
      </c>
      <c r="K36" s="89">
        <f>COUNTIF('元データ'!$H$394:$H$401,4)</f>
        <v>3</v>
      </c>
      <c r="L36" s="83">
        <f>SUM('元データ'!N394:N401)</f>
        <v>26300</v>
      </c>
      <c r="M36" s="88"/>
      <c r="N36" s="83"/>
      <c r="O36" s="89">
        <f t="shared" si="16"/>
        <v>8</v>
      </c>
      <c r="P36" s="83">
        <f t="shared" si="16"/>
        <v>52800</v>
      </c>
      <c r="Q36" s="122">
        <f t="shared" si="17"/>
        <v>395</v>
      </c>
      <c r="R36" s="122">
        <f t="shared" si="17"/>
        <v>2228642</v>
      </c>
      <c r="S36">
        <f>'元データ'!G401</f>
        <v>52800</v>
      </c>
      <c r="U36" s="138">
        <f>($C$2*C36+$E$2*E36+$G$2*G36+$I$2*I36+$K$2*K36+5*M36)/O36</f>
        <v>3.375</v>
      </c>
    </row>
    <row r="37" spans="1:21" ht="13.5">
      <c r="A37" s="171"/>
      <c r="B37" s="85" t="s">
        <v>195</v>
      </c>
      <c r="C37" s="89"/>
      <c r="D37" s="83"/>
      <c r="E37" s="88"/>
      <c r="F37" s="82"/>
      <c r="G37" s="89"/>
      <c r="H37" s="83"/>
      <c r="I37" s="88"/>
      <c r="J37" s="82"/>
      <c r="K37" s="89">
        <f>COUNTIF('元データ'!$H$402:$H$403,4)</f>
        <v>2</v>
      </c>
      <c r="L37" s="83">
        <f>SUM('元データ'!N402:N403)</f>
        <v>50200</v>
      </c>
      <c r="M37" s="88"/>
      <c r="N37" s="83"/>
      <c r="O37" s="89">
        <f>C37+E37+G37+I37+K37+M37</f>
        <v>2</v>
      </c>
      <c r="P37" s="83">
        <f>D37+F37+H37+J37+L37+N37</f>
        <v>50200</v>
      </c>
      <c r="Q37" s="122">
        <f>Q36+O37</f>
        <v>397</v>
      </c>
      <c r="R37" s="122">
        <f>R36+P37</f>
        <v>2278842</v>
      </c>
      <c r="S37">
        <f>'元データ'!G403</f>
        <v>50200</v>
      </c>
      <c r="U37" s="138">
        <f>($C$2*C37+$E$2*E37+$G$2*G37+$I$2*I37+$K$2*K37+5*M37)/O37</f>
        <v>4</v>
      </c>
    </row>
    <row r="38" spans="1:21" ht="13.5">
      <c r="A38" s="171"/>
      <c r="B38" s="85" t="s">
        <v>196</v>
      </c>
      <c r="C38" s="89"/>
      <c r="D38" s="83"/>
      <c r="E38" s="88"/>
      <c r="F38" s="82"/>
      <c r="G38" s="89">
        <f>COUNTIF('元データ'!$H$404:$H$406,2)</f>
        <v>1</v>
      </c>
      <c r="H38" s="83">
        <f>SUM('元データ'!L404:L406)</f>
        <v>2100</v>
      </c>
      <c r="I38" s="88">
        <f>COUNTIF('元データ'!$H$404:$H$406,3)</f>
        <v>2</v>
      </c>
      <c r="J38" s="82">
        <f>SUM('元データ'!M404:M406)</f>
        <v>17100</v>
      </c>
      <c r="K38" s="89"/>
      <c r="L38" s="83"/>
      <c r="M38" s="88"/>
      <c r="N38" s="83"/>
      <c r="O38" s="89">
        <f>C38+E38+G38+I38+K38+M38</f>
        <v>3</v>
      </c>
      <c r="P38" s="83">
        <f>D38+F38+H38+J38+L38+N38</f>
        <v>19200</v>
      </c>
      <c r="Q38" s="122">
        <f>Q37+O38</f>
        <v>400</v>
      </c>
      <c r="R38" s="122">
        <f>R37+P38</f>
        <v>2298042</v>
      </c>
      <c r="S38">
        <f>'元データ'!G406</f>
        <v>19200</v>
      </c>
      <c r="U38" s="138">
        <f>($C$2*C38+$E$2*E38+$G$2*G38+$I$2*I38+$K$2*K38+5*M38)/O38</f>
        <v>2.6666666666666665</v>
      </c>
    </row>
    <row r="39" spans="1:21" ht="13.5">
      <c r="A39" s="171"/>
      <c r="B39" s="85" t="s">
        <v>197</v>
      </c>
      <c r="C39" s="89"/>
      <c r="D39" s="83"/>
      <c r="E39" s="88">
        <f>COUNTIF('元データ'!$H$407:$H$411,1)</f>
        <v>1</v>
      </c>
      <c r="F39" s="82">
        <f>SUM('元データ'!K407:K411)</f>
        <v>1500</v>
      </c>
      <c r="G39" s="89">
        <f>COUNTIF('元データ'!$H$407:$H$411,2)</f>
        <v>1</v>
      </c>
      <c r="H39" s="83">
        <f>SUM('元データ'!L407:L411)</f>
        <v>15000</v>
      </c>
      <c r="I39" s="88">
        <f>COUNTIF('元データ'!$H$407:$H$411,3)</f>
        <v>2</v>
      </c>
      <c r="J39" s="82">
        <f>SUM('元データ'!M407:M411)</f>
        <v>11600</v>
      </c>
      <c r="K39" s="89">
        <f>COUNTIF('元データ'!$H$407:$H$411,4)</f>
        <v>1</v>
      </c>
      <c r="L39" s="83">
        <f>SUM('元データ'!N407:N411)</f>
        <v>13200</v>
      </c>
      <c r="M39" s="88"/>
      <c r="N39" s="83"/>
      <c r="O39" s="89">
        <f>C39+E39+G39+I39+K39+M39</f>
        <v>5</v>
      </c>
      <c r="P39" s="83">
        <f>D39+F39+H39+J39+L39+N39</f>
        <v>41300</v>
      </c>
      <c r="Q39" s="122">
        <f>Q38+O39</f>
        <v>405</v>
      </c>
      <c r="R39" s="122">
        <f>R38+P39</f>
        <v>2339342</v>
      </c>
      <c r="S39">
        <f>'元データ'!G411</f>
        <v>41300</v>
      </c>
      <c r="U39" s="138">
        <f>($C$2*C39+$E$2*E39+$G$2*G39+$I$2*I39+$K$2*K39+5*M39)/O39</f>
        <v>2.6</v>
      </c>
    </row>
    <row r="40" spans="1:18" ht="13.5">
      <c r="A40" s="171"/>
      <c r="B40" s="86" t="s">
        <v>198</v>
      </c>
      <c r="C40" s="89"/>
      <c r="D40" s="83"/>
      <c r="E40" s="88"/>
      <c r="F40" s="82"/>
      <c r="G40" s="89"/>
      <c r="H40" s="83"/>
      <c r="I40" s="88"/>
      <c r="J40" s="82"/>
      <c r="K40" s="89"/>
      <c r="L40" s="83"/>
      <c r="M40" s="88"/>
      <c r="N40" s="83"/>
      <c r="O40" s="94">
        <f t="shared" si="16"/>
        <v>0</v>
      </c>
      <c r="P40" s="95">
        <f t="shared" si="16"/>
        <v>0</v>
      </c>
      <c r="Q40" s="122">
        <f>Q39+O40</f>
        <v>405</v>
      </c>
      <c r="R40" s="122">
        <f>R39+P40</f>
        <v>2339342</v>
      </c>
    </row>
    <row r="41" spans="1:19" ht="13.5">
      <c r="A41" s="172"/>
      <c r="B41" s="87" t="s">
        <v>368</v>
      </c>
      <c r="C41" s="98">
        <f aca="true" t="shared" si="18" ref="C41:P41">SUM(C29:C40)</f>
        <v>0</v>
      </c>
      <c r="D41" s="99">
        <f t="shared" si="18"/>
        <v>0</v>
      </c>
      <c r="E41" s="98">
        <f t="shared" si="18"/>
        <v>8</v>
      </c>
      <c r="F41" s="99">
        <f t="shared" si="18"/>
        <v>8900</v>
      </c>
      <c r="G41" s="98">
        <f t="shared" si="18"/>
        <v>10</v>
      </c>
      <c r="H41" s="99">
        <f t="shared" si="18"/>
        <v>53500</v>
      </c>
      <c r="I41" s="98">
        <f t="shared" si="18"/>
        <v>28</v>
      </c>
      <c r="J41" s="99">
        <f t="shared" si="18"/>
        <v>212900</v>
      </c>
      <c r="K41" s="98">
        <f t="shared" si="18"/>
        <v>19</v>
      </c>
      <c r="L41" s="99">
        <f t="shared" si="18"/>
        <v>198400</v>
      </c>
      <c r="M41" s="98">
        <f t="shared" si="18"/>
        <v>2</v>
      </c>
      <c r="N41" s="99">
        <f t="shared" si="18"/>
        <v>68000</v>
      </c>
      <c r="O41" s="98">
        <f t="shared" si="18"/>
        <v>67</v>
      </c>
      <c r="P41" s="99">
        <f t="shared" si="18"/>
        <v>541700</v>
      </c>
      <c r="Q41" s="122"/>
      <c r="R41" s="122"/>
      <c r="S41" s="6"/>
    </row>
  </sheetData>
  <mergeCells count="10">
    <mergeCell ref="A29:A41"/>
    <mergeCell ref="O2:P2"/>
    <mergeCell ref="C2:D2"/>
    <mergeCell ref="E2:F2"/>
    <mergeCell ref="G2:H2"/>
    <mergeCell ref="I2:J2"/>
    <mergeCell ref="A2:A15"/>
    <mergeCell ref="A16:A28"/>
    <mergeCell ref="K2:L2"/>
    <mergeCell ref="M2:N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2006-06-08T10:10:50Z</dcterms:created>
  <dcterms:modified xsi:type="dcterms:W3CDTF">2008-12-27T05:17:09Z</dcterms:modified>
  <cp:category/>
  <cp:version/>
  <cp:contentType/>
  <cp:contentStatus/>
</cp:coreProperties>
</file>